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E.C.F. Analysis" sheetId="2" r:id="rId1"/>
    <sheet name="Sheet1" sheetId="1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2"/>
  <c r="L10"/>
  <c r="P10" s="1"/>
  <c r="I2"/>
  <c r="I18" s="1"/>
  <c r="L2"/>
  <c r="P2" s="1"/>
  <c r="P16" s="1"/>
  <c r="I3"/>
  <c r="L3"/>
  <c r="P3" s="1"/>
  <c r="I4"/>
  <c r="L4"/>
  <c r="P4" s="1"/>
  <c r="I5"/>
  <c r="L5"/>
  <c r="P5" s="1"/>
  <c r="I6"/>
  <c r="L6"/>
  <c r="P6" s="1"/>
  <c r="I7"/>
  <c r="L7"/>
  <c r="P7" s="1"/>
  <c r="I8"/>
  <c r="L8"/>
  <c r="P8" s="1"/>
  <c r="I9"/>
  <c r="L9"/>
  <c r="P9" s="1"/>
  <c r="I11"/>
  <c r="L11"/>
  <c r="P11" s="1"/>
  <c r="I12"/>
  <c r="L12"/>
  <c r="P12" s="1"/>
  <c r="I13"/>
  <c r="L13"/>
  <c r="P13" s="1"/>
  <c r="I14"/>
  <c r="L14"/>
  <c r="P14" s="1"/>
  <c r="I15"/>
  <c r="L15"/>
  <c r="P15" s="1"/>
  <c r="D16"/>
  <c r="G16"/>
  <c r="H16"/>
  <c r="I17" s="1"/>
  <c r="J16"/>
  <c r="L16"/>
  <c r="N17" s="1"/>
  <c r="M16"/>
  <c r="N15" l="1"/>
  <c r="N13"/>
  <c r="N11"/>
  <c r="N8"/>
  <c r="N6"/>
  <c r="N4"/>
  <c r="N2"/>
  <c r="N14"/>
  <c r="N12"/>
  <c r="N9"/>
  <c r="N7"/>
  <c r="N5"/>
  <c r="N3"/>
  <c r="N10"/>
  <c r="N18" l="1"/>
  <c r="Q17"/>
  <c r="R10" l="1"/>
  <c r="R2"/>
  <c r="R11"/>
  <c r="R8"/>
  <c r="R9"/>
  <c r="R7"/>
  <c r="R16"/>
  <c r="R6"/>
  <c r="R15"/>
  <c r="R5"/>
  <c r="R14"/>
  <c r="R4"/>
  <c r="R13"/>
  <c r="R3"/>
  <c r="R12"/>
  <c r="Q18" l="1"/>
  <c r="S18" s="1"/>
</calcChain>
</file>

<file path=xl/sharedStrings.xml><?xml version="1.0" encoding="utf-8"?>
<sst xmlns="http://schemas.openxmlformats.org/spreadsheetml/2006/main" count="172" uniqueCount="88">
  <si>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</si>
  <si>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</si>
  <si>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</si>
  <si>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</si>
  <si>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</si>
  <si>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</si>
  <si>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</si>
  <si>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</si>
  <si>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</si>
  <si>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</si>
  <si>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</si>
  <si>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</si>
  <si>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</si>
  <si>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</si>
  <si>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</si>
  <si>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</si>
  <si>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</si>
  <si>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</si>
  <si>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</si>
  <si>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</si>
  <si>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</si>
  <si>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</si>
  <si>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</si>
  <si>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</si>
  <si>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</si>
  <si>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</si>
  <si>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</si>
  <si>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</si>
  <si>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</si>
  <si>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</si>
  <si>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</si>
  <si>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</si>
  <si>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</si>
  <si>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</si>
  <si>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</si>
  <si>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</si>
  <si>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</si>
  <si>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</si>
  <si>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</si>
  <si>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017-004-008-00</t>
  </si>
  <si>
    <t>11980 N GORDON RD</t>
  </si>
  <si>
    <t>QC</t>
  </si>
  <si>
    <t>03-ARM'S LENGTH</t>
  </si>
  <si>
    <t>TWPRS</t>
  </si>
  <si>
    <t>SINGLE WIDE</t>
  </si>
  <si>
    <t>No</t>
  </si>
  <si>
    <t xml:space="preserve">  /  /    </t>
  </si>
  <si>
    <t>TOWNSHIP RES</t>
  </si>
  <si>
    <t>WD</t>
  </si>
  <si>
    <t>DOUBLE WIDE</t>
  </si>
  <si>
    <t>017-008-006-40</t>
  </si>
  <si>
    <t>10624 N WHITEFISH RD</t>
  </si>
  <si>
    <t>017-009-010-50</t>
  </si>
  <si>
    <t>10770 LONG RD</t>
  </si>
  <si>
    <t>017-014-013-21</t>
  </si>
  <si>
    <t>19542 W EDGAR RD</t>
  </si>
  <si>
    <t>017-018-009-50</t>
  </si>
  <si>
    <t>9966 N WEST COUNTY LINE RD</t>
  </si>
  <si>
    <t>19-MULTI PARCEL ARM'S LENGTH</t>
  </si>
  <si>
    <t>017-034-005-02</t>
  </si>
  <si>
    <t>6169 N MAPLE HILL RD</t>
  </si>
  <si>
    <t>017-034-026-40</t>
  </si>
  <si>
    <t>20019 NORTHRUP DR</t>
  </si>
  <si>
    <t>017-500-310-00</t>
  </si>
  <si>
    <t>8950 CHIPPEWA TRAIL</t>
  </si>
  <si>
    <t>017-500-434-00</t>
  </si>
  <si>
    <t>LC</t>
  </si>
  <si>
    <t>017-500-435-00</t>
  </si>
  <si>
    <t>21030 WHITE CLOUD DR</t>
  </si>
  <si>
    <t>047-252-006-00</t>
  </si>
  <si>
    <t>509 W EDGERTON ST</t>
  </si>
  <si>
    <t>VLRES</t>
  </si>
  <si>
    <t>047-266-002-51</t>
  </si>
  <si>
    <t>312 S MUENSCHER ST</t>
  </si>
  <si>
    <t>047-296-001-00</t>
  </si>
  <si>
    <t>814 EMORY ST</t>
  </si>
  <si>
    <t>047-435-003-00</t>
  </si>
  <si>
    <t>417 W CHESTNUT ST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</si>
  <si>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</si>
  <si>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</si>
  <si>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</si>
  <si>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</si>
  <si>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</si>
  <si>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</si>
  <si>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</si>
  <si>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</si>
  <si>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/>
  </si>
  <si>
    <t>MOBILES APPLY 1.226</t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</si>
</sst>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2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 applyBorder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 applyBorder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 applyBorder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 applyBorder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Border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 applyBorder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  <xf numFmtId="0" fontId="0" fillId="0" borderId="0" xfId="0" quotePrefix="1"/>
    <xf numFmtId="0" fontId="3" fillId="0" borderId="0" xfId="0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21"/>
  <sheetViews>
    <sheetView tabSelected="1" workbookViewId="0">
      <selection activeCell="A28" sqref="A28"/>
    </sheetView>
  </sheetViews>
  <sheetFormatPr defaultRowHeight="14.25"/>
  <cols>
    <col min="1" max="1" width="21" customWidth="1"/>
    <col min="2" max="2" width="28.375" bestFit="1" customWidth="1"/>
    <col min="3" max="3" width="9.625" style="17" bestFit="1" customWidth="1"/>
    <col min="4" max="4" width="10.875" style="7" bestFit="1" customWidth="1"/>
    <col min="5" max="5" width="5.75" bestFit="1" customWidth="1"/>
    <col min="6" max="6" width="29.375" bestFit="1" customWidth="1"/>
    <col min="7" max="7" width="10.875" style="7" bestFit="1" customWidth="1"/>
    <col min="8" max="8" width="14.75" style="7" bestFit="1" customWidth="1"/>
    <col min="9" max="9" width="12.75" style="12" bestFit="1" customWidth="1"/>
    <col min="10" max="10" width="13.75" style="7" bestFit="1" customWidth="1"/>
    <col min="11" max="11" width="11.125" style="7" bestFit="1" customWidth="1"/>
    <col min="12" max="12" width="13.875" style="7" bestFit="1" customWidth="1"/>
    <col min="13" max="13" width="13.125" style="7" bestFit="1" customWidth="1"/>
    <col min="14" max="14" width="6.25" style="22" bestFit="1" customWidth="1"/>
    <col min="15" max="15" width="10" style="27" bestFit="1" customWidth="1"/>
    <col min="16" max="16" width="15.875" style="32" bestFit="1" customWidth="1"/>
    <col min="17" max="17" width="11.625" style="40" bestFit="1" customWidth="1"/>
    <col min="18" max="18" width="19.125" style="42" bestFit="1" customWidth="1"/>
    <col min="19" max="19" width="13.375" bestFit="1" customWidth="1"/>
    <col min="20" max="20" width="9.75" bestFit="1" customWidth="1"/>
    <col min="21" max="21" width="10.75" style="7" bestFit="1" customWidth="1"/>
    <col min="22" max="22" width="11.625" bestFit="1" customWidth="1"/>
    <col min="23" max="23" width="10.375" style="17" bestFit="1" customWidth="1"/>
    <col min="24" max="24" width="19.875" bestFit="1" customWidth="1"/>
    <col min="25" max="25" width="15.25" bestFit="1" customWidth="1"/>
    <col min="26" max="26" width="14.25" bestFit="1" customWidth="1"/>
    <col min="27" max="27" width="13.875" bestFit="1" customWidth="1"/>
    <col min="28" max="28" width="19" bestFit="1" customWidth="1"/>
    <col min="29" max="29" width="7.25" bestFit="1" customWidth="1"/>
    <col min="30" max="30" width="13.125" bestFit="1" customWidth="1"/>
    <col min="31" max="31" width="6.625" bestFit="1" customWidth="1"/>
    <col min="32" max="32" width="20.375" bestFit="1" customWidth="1"/>
    <col min="33" max="33" width="17" bestFit="1" customWidth="1"/>
    <col min="34" max="34" width="15" bestFit="1" customWidth="1"/>
    <col min="35" max="35" width="10.875" bestFit="1" customWidth="1"/>
    <col min="36" max="36" width="16.75" bestFit="1" customWidth="1"/>
    <col min="37" max="37" width="21.375" bestFit="1" customWidth="1"/>
    <col min="38" max="38" width="21.125" bestFit="1" customWidth="1"/>
    <col min="39" max="39" width="17" bestFit="1" customWidth="1"/>
  </cols>
  <sheetData>
    <row r="1" spans="1:64" ht="1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6" t="s">
        <v>14</v>
      </c>
      <c r="P1" s="31" t="s">
        <v>15</v>
      </c>
      <c r="Q1" s="36" t="s">
        <v>16</v>
      </c>
      <c r="R1" s="41" t="s">
        <v>17</v>
      </c>
      <c r="S1" s="1" t="s">
        <v>18</v>
      </c>
      <c r="T1" s="1" t="s">
        <v>19</v>
      </c>
      <c r="U1" s="6" t="s">
        <v>20</v>
      </c>
      <c r="V1" s="1" t="s">
        <v>21</v>
      </c>
      <c r="W1" s="16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>
      <c r="A2" t="s">
        <v>39</v>
      </c>
      <c r="B2" t="s">
        <v>40</v>
      </c>
      <c r="C2" s="17">
        <v>45341</v>
      </c>
      <c r="D2" s="7">
        <v>42000</v>
      </c>
      <c r="E2" t="s">
        <v>41</v>
      </c>
      <c r="F2" t="s">
        <v>42</v>
      </c>
      <c r="G2" s="7">
        <v>42000</v>
      </c>
      <c r="H2" s="7">
        <v>21900</v>
      </c>
      <c r="I2" s="12">
        <f t="shared" ref="I2:I15" si="0">H2/G2*100</f>
        <v>52.142857142857146</v>
      </c>
      <c r="J2" s="7">
        <v>67205</v>
      </c>
      <c r="K2" s="7">
        <v>20373</v>
      </c>
      <c r="L2" s="7">
        <f t="shared" ref="L2:L15" si="1">G2-K2</f>
        <v>21627</v>
      </c>
      <c r="M2" s="7">
        <v>32297.931640625</v>
      </c>
      <c r="N2" s="22">
        <f t="shared" ref="N2:N15" si="2">L2/M2</f>
        <v>0.66960944250674914</v>
      </c>
      <c r="O2" s="27">
        <v>1260</v>
      </c>
      <c r="P2" s="32">
        <f t="shared" ref="P2:P15" si="3">L2/O2</f>
        <v>17.164285714285715</v>
      </c>
      <c r="Q2" s="37" t="s">
        <v>43</v>
      </c>
      <c r="R2" s="42">
        <f>ABS(N18-N2)*100</f>
        <v>46.468430802849994</v>
      </c>
      <c r="S2" t="s">
        <v>44</v>
      </c>
      <c r="U2" s="7">
        <v>19710</v>
      </c>
      <c r="V2" t="s">
        <v>45</v>
      </c>
      <c r="W2" s="17" t="s">
        <v>46</v>
      </c>
      <c r="Y2" t="s">
        <v>47</v>
      </c>
      <c r="Z2">
        <v>401</v>
      </c>
      <c r="AA2">
        <v>35</v>
      </c>
      <c r="AL2" s="2"/>
      <c r="BC2" s="2"/>
      <c r="BE2" s="2"/>
    </row>
    <row r="3" spans="1:64">
      <c r="A3" t="s">
        <v>50</v>
      </c>
      <c r="B3" t="s">
        <v>51</v>
      </c>
      <c r="C3" s="17">
        <v>45138</v>
      </c>
      <c r="D3" s="7">
        <v>125000</v>
      </c>
      <c r="E3" t="s">
        <v>48</v>
      </c>
      <c r="F3" t="s">
        <v>42</v>
      </c>
      <c r="G3" s="7">
        <v>125000</v>
      </c>
      <c r="H3" s="7">
        <v>48400</v>
      </c>
      <c r="I3" s="12">
        <f t="shared" si="0"/>
        <v>38.72</v>
      </c>
      <c r="J3" s="7">
        <v>162367</v>
      </c>
      <c r="K3" s="7">
        <v>30859</v>
      </c>
      <c r="L3" s="7">
        <f t="shared" si="1"/>
        <v>94141</v>
      </c>
      <c r="M3" s="7">
        <v>90695.171875</v>
      </c>
      <c r="N3" s="22">
        <f t="shared" si="2"/>
        <v>1.0379935122648998</v>
      </c>
      <c r="O3" s="27">
        <v>2280</v>
      </c>
      <c r="P3" s="32">
        <f t="shared" si="3"/>
        <v>41.289912280701756</v>
      </c>
      <c r="Q3" s="37" t="s">
        <v>43</v>
      </c>
      <c r="R3" s="42">
        <f>ABS(N18-N3)*100</f>
        <v>9.630023827034929</v>
      </c>
      <c r="S3" t="s">
        <v>49</v>
      </c>
      <c r="U3" s="7">
        <v>22130</v>
      </c>
      <c r="V3" t="s">
        <v>45</v>
      </c>
      <c r="W3" s="17" t="s">
        <v>46</v>
      </c>
      <c r="Y3" t="s">
        <v>47</v>
      </c>
      <c r="Z3">
        <v>401</v>
      </c>
      <c r="AA3">
        <v>47</v>
      </c>
    </row>
    <row r="4" spans="1:64">
      <c r="A4" t="s">
        <v>52</v>
      </c>
      <c r="B4" t="s">
        <v>53</v>
      </c>
      <c r="C4" s="17">
        <v>45603</v>
      </c>
      <c r="D4" s="7">
        <v>47750</v>
      </c>
      <c r="E4" t="s">
        <v>48</v>
      </c>
      <c r="F4" t="s">
        <v>42</v>
      </c>
      <c r="G4" s="7">
        <v>47750</v>
      </c>
      <c r="H4" s="7">
        <v>31800</v>
      </c>
      <c r="I4" s="12">
        <f t="shared" si="0"/>
        <v>66.596858638743456</v>
      </c>
      <c r="J4" s="7">
        <v>85089</v>
      </c>
      <c r="K4" s="7">
        <v>26016</v>
      </c>
      <c r="L4" s="7">
        <f t="shared" si="1"/>
        <v>21734</v>
      </c>
      <c r="M4" s="7">
        <v>40740</v>
      </c>
      <c r="N4" s="22">
        <f t="shared" si="2"/>
        <v>0.53348060873834069</v>
      </c>
      <c r="O4" s="27">
        <v>972</v>
      </c>
      <c r="P4" s="32">
        <f t="shared" si="3"/>
        <v>22.360082304526749</v>
      </c>
      <c r="Q4" s="37" t="s">
        <v>43</v>
      </c>
      <c r="R4" s="42">
        <f>ABS(N18-N4)*100</f>
        <v>60.081314179690835</v>
      </c>
      <c r="S4" t="s">
        <v>49</v>
      </c>
      <c r="U4" s="7">
        <v>21910</v>
      </c>
      <c r="V4" t="s">
        <v>45</v>
      </c>
      <c r="W4" s="17" t="s">
        <v>46</v>
      </c>
      <c r="Y4" t="s">
        <v>47</v>
      </c>
      <c r="Z4">
        <v>401</v>
      </c>
      <c r="AA4">
        <v>44</v>
      </c>
    </row>
    <row r="5" spans="1:64">
      <c r="A5" t="s">
        <v>54</v>
      </c>
      <c r="B5" t="s">
        <v>55</v>
      </c>
      <c r="C5" s="17">
        <v>45492</v>
      </c>
      <c r="D5" s="7">
        <v>75000</v>
      </c>
      <c r="E5" t="s">
        <v>48</v>
      </c>
      <c r="F5" t="s">
        <v>42</v>
      </c>
      <c r="G5" s="7">
        <v>75000</v>
      </c>
      <c r="H5" s="7">
        <v>33300</v>
      </c>
      <c r="I5" s="12">
        <f t="shared" si="0"/>
        <v>44.4</v>
      </c>
      <c r="J5" s="7">
        <v>93929</v>
      </c>
      <c r="K5" s="7">
        <v>12132</v>
      </c>
      <c r="L5" s="7">
        <f t="shared" si="1"/>
        <v>62868</v>
      </c>
      <c r="M5" s="7">
        <v>56411.72265625</v>
      </c>
      <c r="N5" s="22">
        <f t="shared" si="2"/>
        <v>1.1144492144494844</v>
      </c>
      <c r="O5" s="27">
        <v>1528</v>
      </c>
      <c r="P5" s="32">
        <f t="shared" si="3"/>
        <v>41.143979057591622</v>
      </c>
      <c r="Q5" s="37" t="s">
        <v>43</v>
      </c>
      <c r="R5" s="42">
        <f>ABS(N18-N5)*100</f>
        <v>1.9844536085764641</v>
      </c>
      <c r="S5" t="s">
        <v>44</v>
      </c>
      <c r="U5" s="7">
        <v>10850</v>
      </c>
      <c r="V5" t="s">
        <v>45</v>
      </c>
      <c r="W5" s="17" t="s">
        <v>46</v>
      </c>
      <c r="Y5" t="s">
        <v>47</v>
      </c>
      <c r="Z5">
        <v>401</v>
      </c>
      <c r="AA5">
        <v>35</v>
      </c>
    </row>
    <row r="6" spans="1:64">
      <c r="A6" t="s">
        <v>56</v>
      </c>
      <c r="B6" t="s">
        <v>57</v>
      </c>
      <c r="C6" s="17">
        <v>45357</v>
      </c>
      <c r="D6" s="7">
        <v>210000</v>
      </c>
      <c r="E6" t="s">
        <v>48</v>
      </c>
      <c r="F6" t="s">
        <v>42</v>
      </c>
      <c r="G6" s="7">
        <v>210000</v>
      </c>
      <c r="H6" s="7">
        <v>58100</v>
      </c>
      <c r="I6" s="12">
        <f t="shared" si="0"/>
        <v>27.666666666666668</v>
      </c>
      <c r="J6" s="7">
        <v>197703</v>
      </c>
      <c r="K6" s="7">
        <v>24943</v>
      </c>
      <c r="L6" s="7">
        <f t="shared" si="1"/>
        <v>185057</v>
      </c>
      <c r="M6" s="7">
        <v>119144.828125</v>
      </c>
      <c r="N6" s="22">
        <f t="shared" si="2"/>
        <v>1.5532105162453942</v>
      </c>
      <c r="O6" s="27">
        <v>2152</v>
      </c>
      <c r="P6" s="32">
        <f t="shared" si="3"/>
        <v>85.993029739776958</v>
      </c>
      <c r="Q6" s="37" t="s">
        <v>43</v>
      </c>
      <c r="R6" s="42">
        <f>ABS(N18-N6)*100</f>
        <v>41.891676571014514</v>
      </c>
      <c r="S6" t="s">
        <v>49</v>
      </c>
      <c r="U6" s="7">
        <v>22240</v>
      </c>
      <c r="V6" t="s">
        <v>45</v>
      </c>
      <c r="W6" s="17" t="s">
        <v>46</v>
      </c>
      <c r="Y6" t="s">
        <v>47</v>
      </c>
      <c r="Z6">
        <v>401</v>
      </c>
      <c r="AA6">
        <v>47</v>
      </c>
    </row>
    <row r="7" spans="1:64">
      <c r="A7" t="s">
        <v>59</v>
      </c>
      <c r="B7" t="s">
        <v>60</v>
      </c>
      <c r="C7" s="17">
        <v>45554</v>
      </c>
      <c r="D7" s="7">
        <v>165000</v>
      </c>
      <c r="E7" t="s">
        <v>48</v>
      </c>
      <c r="F7" t="s">
        <v>42</v>
      </c>
      <c r="G7" s="7">
        <v>165000</v>
      </c>
      <c r="H7" s="7">
        <v>69500</v>
      </c>
      <c r="I7" s="12">
        <f t="shared" si="0"/>
        <v>42.121212121212118</v>
      </c>
      <c r="J7" s="7">
        <v>192339</v>
      </c>
      <c r="K7" s="7">
        <v>39835</v>
      </c>
      <c r="L7" s="7">
        <f t="shared" si="1"/>
        <v>125165</v>
      </c>
      <c r="M7" s="7">
        <v>105175.171875</v>
      </c>
      <c r="N7" s="22">
        <f t="shared" si="2"/>
        <v>1.1900622339724605</v>
      </c>
      <c r="O7" s="27">
        <v>1620</v>
      </c>
      <c r="P7" s="32">
        <f t="shared" si="3"/>
        <v>77.262345679012341</v>
      </c>
      <c r="Q7" s="37" t="s">
        <v>43</v>
      </c>
      <c r="R7" s="42">
        <f>ABS(N18-N7)*100</f>
        <v>5.5768483437211414</v>
      </c>
      <c r="S7" t="s">
        <v>49</v>
      </c>
      <c r="U7" s="7">
        <v>33372</v>
      </c>
      <c r="V7" t="s">
        <v>45</v>
      </c>
      <c r="W7" s="17" t="s">
        <v>46</v>
      </c>
      <c r="Y7" t="s">
        <v>47</v>
      </c>
      <c r="Z7">
        <v>401</v>
      </c>
      <c r="AA7">
        <v>47</v>
      </c>
    </row>
    <row r="8" spans="1:64">
      <c r="A8" t="s">
        <v>61</v>
      </c>
      <c r="B8" t="s">
        <v>62</v>
      </c>
      <c r="C8" s="17">
        <v>45469</v>
      </c>
      <c r="D8" s="7">
        <v>130000</v>
      </c>
      <c r="E8" t="s">
        <v>48</v>
      </c>
      <c r="F8" t="s">
        <v>42</v>
      </c>
      <c r="G8" s="7">
        <v>130000</v>
      </c>
      <c r="H8" s="7">
        <v>38100</v>
      </c>
      <c r="I8" s="12">
        <f t="shared" si="0"/>
        <v>29.307692307692307</v>
      </c>
      <c r="J8" s="7">
        <v>107557</v>
      </c>
      <c r="K8" s="7">
        <v>13665</v>
      </c>
      <c r="L8" s="7">
        <f t="shared" si="1"/>
        <v>116335</v>
      </c>
      <c r="M8" s="7">
        <v>64753.1015625</v>
      </c>
      <c r="N8" s="22">
        <f t="shared" si="2"/>
        <v>1.7965934788114035</v>
      </c>
      <c r="O8" s="27">
        <v>1144</v>
      </c>
      <c r="P8" s="32">
        <f t="shared" si="3"/>
        <v>101.69143356643356</v>
      </c>
      <c r="Q8" s="37" t="s">
        <v>43</v>
      </c>
      <c r="R8" s="42">
        <f>ABS(N18-N8)*100</f>
        <v>66.229972827615441</v>
      </c>
      <c r="S8" t="s">
        <v>49</v>
      </c>
      <c r="U8" s="7">
        <v>12245</v>
      </c>
      <c r="V8" t="s">
        <v>45</v>
      </c>
      <c r="W8" s="17" t="s">
        <v>46</v>
      </c>
      <c r="Y8" t="s">
        <v>47</v>
      </c>
      <c r="Z8">
        <v>401</v>
      </c>
      <c r="AA8">
        <v>47</v>
      </c>
    </row>
    <row r="9" spans="1:64">
      <c r="A9" t="s">
        <v>63</v>
      </c>
      <c r="B9" t="s">
        <v>64</v>
      </c>
      <c r="C9" s="17">
        <v>45376</v>
      </c>
      <c r="D9" s="7">
        <v>40000</v>
      </c>
      <c r="E9" t="s">
        <v>48</v>
      </c>
      <c r="F9" t="s">
        <v>42</v>
      </c>
      <c r="G9" s="7">
        <v>40000</v>
      </c>
      <c r="H9" s="7">
        <v>31600</v>
      </c>
      <c r="I9" s="12">
        <f t="shared" si="0"/>
        <v>79</v>
      </c>
      <c r="J9" s="7">
        <v>126856</v>
      </c>
      <c r="K9" s="7">
        <v>14582</v>
      </c>
      <c r="L9" s="7">
        <f t="shared" si="1"/>
        <v>25418</v>
      </c>
      <c r="M9" s="7">
        <v>77430.34375</v>
      </c>
      <c r="N9" s="22">
        <f t="shared" si="2"/>
        <v>0.32826923876338854</v>
      </c>
      <c r="O9" s="27">
        <v>1352</v>
      </c>
      <c r="P9" s="32">
        <f t="shared" si="3"/>
        <v>18.800295857988164</v>
      </c>
      <c r="Q9" s="37" t="s">
        <v>43</v>
      </c>
      <c r="R9" s="42">
        <f>ABS(N18-N9)*100</f>
        <v>80.602451177186055</v>
      </c>
      <c r="S9" t="s">
        <v>49</v>
      </c>
      <c r="U9" s="7">
        <v>14582</v>
      </c>
      <c r="V9" t="s">
        <v>45</v>
      </c>
      <c r="W9" s="17" t="s">
        <v>46</v>
      </c>
      <c r="Y9" t="s">
        <v>47</v>
      </c>
      <c r="Z9">
        <v>401</v>
      </c>
      <c r="AA9">
        <v>53</v>
      </c>
    </row>
    <row r="10" spans="1:64">
      <c r="A10" t="s">
        <v>63</v>
      </c>
      <c r="B10" t="s">
        <v>64</v>
      </c>
      <c r="C10" s="17">
        <v>45467</v>
      </c>
      <c r="D10" s="7">
        <v>143000</v>
      </c>
      <c r="E10" t="s">
        <v>48</v>
      </c>
      <c r="F10" t="s">
        <v>42</v>
      </c>
      <c r="G10" s="7">
        <v>143000</v>
      </c>
      <c r="H10" s="7">
        <v>37000</v>
      </c>
      <c r="I10" s="12">
        <f t="shared" si="0"/>
        <v>25.874125874125873</v>
      </c>
      <c r="J10" s="7">
        <v>126856</v>
      </c>
      <c r="K10" s="7">
        <v>14582</v>
      </c>
      <c r="L10" s="7">
        <f t="shared" si="1"/>
        <v>128418</v>
      </c>
      <c r="M10" s="7">
        <v>77430.34375</v>
      </c>
      <c r="N10" s="22">
        <f t="shared" si="2"/>
        <v>1.658497092749895</v>
      </c>
      <c r="O10" s="27">
        <v>1352</v>
      </c>
      <c r="P10" s="32">
        <f t="shared" si="3"/>
        <v>94.98372781065089</v>
      </c>
      <c r="Q10" s="37" t="s">
        <v>43</v>
      </c>
      <c r="R10" s="42">
        <f>ABS(N18-N10)*100</f>
        <v>52.420334221464593</v>
      </c>
      <c r="S10" t="s">
        <v>49</v>
      </c>
      <c r="U10" s="7">
        <v>14582</v>
      </c>
      <c r="V10" t="s">
        <v>45</v>
      </c>
      <c r="W10" s="17" t="s">
        <v>46</v>
      </c>
      <c r="Y10" t="s">
        <v>47</v>
      </c>
      <c r="Z10">
        <v>401</v>
      </c>
      <c r="AA10">
        <v>53</v>
      </c>
    </row>
    <row r="11" spans="1:64">
      <c r="A11" t="s">
        <v>67</v>
      </c>
      <c r="B11" t="s">
        <v>68</v>
      </c>
      <c r="C11" s="17">
        <v>45289</v>
      </c>
      <c r="D11" s="7">
        <v>60000</v>
      </c>
      <c r="E11" t="s">
        <v>66</v>
      </c>
      <c r="F11" t="s">
        <v>58</v>
      </c>
      <c r="G11" s="7">
        <v>60000</v>
      </c>
      <c r="H11" s="7">
        <v>29400</v>
      </c>
      <c r="I11" s="12">
        <f t="shared" si="0"/>
        <v>49</v>
      </c>
      <c r="J11" s="7">
        <v>67248</v>
      </c>
      <c r="K11" s="7">
        <v>18866</v>
      </c>
      <c r="L11" s="7">
        <f t="shared" si="1"/>
        <v>41134</v>
      </c>
      <c r="M11" s="7">
        <v>48382</v>
      </c>
      <c r="N11" s="22">
        <f t="shared" si="2"/>
        <v>0.85019222024719943</v>
      </c>
      <c r="O11" s="27">
        <v>1152</v>
      </c>
      <c r="P11" s="32">
        <f t="shared" si="3"/>
        <v>35.706597222222221</v>
      </c>
      <c r="Q11" s="37" t="s">
        <v>43</v>
      </c>
      <c r="R11" s="42">
        <f>ABS(N18-N11)*100</f>
        <v>28.410153028804963</v>
      </c>
      <c r="S11" t="s">
        <v>49</v>
      </c>
      <c r="U11" s="7">
        <v>17552</v>
      </c>
      <c r="V11" t="s">
        <v>45</v>
      </c>
      <c r="W11" s="17" t="s">
        <v>46</v>
      </c>
      <c r="X11" t="s">
        <v>65</v>
      </c>
      <c r="Y11" t="s">
        <v>47</v>
      </c>
      <c r="Z11">
        <v>401</v>
      </c>
      <c r="AA11">
        <v>47</v>
      </c>
    </row>
    <row r="12" spans="1:64">
      <c r="A12" t="s">
        <v>69</v>
      </c>
      <c r="B12" t="s">
        <v>70</v>
      </c>
      <c r="C12" s="17">
        <v>45128</v>
      </c>
      <c r="D12" s="7">
        <v>129900</v>
      </c>
      <c r="E12" t="s">
        <v>48</v>
      </c>
      <c r="F12" t="s">
        <v>42</v>
      </c>
      <c r="G12" s="7">
        <v>129900</v>
      </c>
      <c r="H12" s="7">
        <v>54000</v>
      </c>
      <c r="I12" s="12">
        <f t="shared" si="0"/>
        <v>41.570438799076214</v>
      </c>
      <c r="J12" s="7">
        <v>142425</v>
      </c>
      <c r="K12" s="7">
        <v>36531</v>
      </c>
      <c r="L12" s="7">
        <f t="shared" si="1"/>
        <v>93369</v>
      </c>
      <c r="M12" s="7">
        <v>73030.34375</v>
      </c>
      <c r="N12" s="22">
        <f t="shared" si="2"/>
        <v>1.2784959676435865</v>
      </c>
      <c r="O12" s="27">
        <v>1051</v>
      </c>
      <c r="P12" s="32">
        <f t="shared" si="3"/>
        <v>88.838249286393904</v>
      </c>
      <c r="Q12" s="37" t="s">
        <v>71</v>
      </c>
      <c r="R12" s="42">
        <f>ABS(N18-N12)*100</f>
        <v>14.420221710833747</v>
      </c>
      <c r="S12" t="s">
        <v>49</v>
      </c>
      <c r="U12" s="7">
        <v>33068</v>
      </c>
      <c r="V12" t="s">
        <v>45</v>
      </c>
      <c r="W12" s="17" t="s">
        <v>46</v>
      </c>
      <c r="Z12">
        <v>401</v>
      </c>
      <c r="AA12">
        <v>51</v>
      </c>
    </row>
    <row r="13" spans="1:64">
      <c r="A13" t="s">
        <v>72</v>
      </c>
      <c r="B13" t="s">
        <v>73</v>
      </c>
      <c r="C13" s="17">
        <v>45453</v>
      </c>
      <c r="D13" s="7">
        <v>70000</v>
      </c>
      <c r="E13" t="s">
        <v>48</v>
      </c>
      <c r="F13" t="s">
        <v>42</v>
      </c>
      <c r="G13" s="7">
        <v>70000</v>
      </c>
      <c r="H13" s="7">
        <v>42200</v>
      </c>
      <c r="I13" s="12">
        <f t="shared" si="0"/>
        <v>60.285714285714285</v>
      </c>
      <c r="J13" s="7">
        <v>118511</v>
      </c>
      <c r="K13" s="7">
        <v>26456</v>
      </c>
      <c r="L13" s="7">
        <f t="shared" si="1"/>
        <v>43544</v>
      </c>
      <c r="M13" s="7">
        <v>63486.20703125</v>
      </c>
      <c r="N13" s="22">
        <f t="shared" si="2"/>
        <v>0.68588126517884762</v>
      </c>
      <c r="O13" s="27">
        <v>1512</v>
      </c>
      <c r="P13" s="32">
        <f t="shared" si="3"/>
        <v>28.798941798941797</v>
      </c>
      <c r="Q13" s="37" t="s">
        <v>71</v>
      </c>
      <c r="R13" s="42">
        <f>ABS(N18-N13)*100</f>
        <v>44.84124853564014</v>
      </c>
      <c r="S13" t="s">
        <v>49</v>
      </c>
      <c r="U13" s="7">
        <v>25981</v>
      </c>
      <c r="V13" t="s">
        <v>45</v>
      </c>
      <c r="W13" s="17" t="s">
        <v>46</v>
      </c>
      <c r="Z13">
        <v>401</v>
      </c>
      <c r="AA13">
        <v>47</v>
      </c>
    </row>
    <row r="14" spans="1:64">
      <c r="A14" t="s">
        <v>74</v>
      </c>
      <c r="B14" t="s">
        <v>75</v>
      </c>
      <c r="C14" s="17">
        <v>45434</v>
      </c>
      <c r="D14" s="7">
        <v>60000</v>
      </c>
      <c r="E14" t="s">
        <v>66</v>
      </c>
      <c r="F14" t="s">
        <v>42</v>
      </c>
      <c r="G14" s="7">
        <v>60000</v>
      </c>
      <c r="H14" s="7">
        <v>25000</v>
      </c>
      <c r="I14" s="12">
        <f t="shared" si="0"/>
        <v>41.666666666666671</v>
      </c>
      <c r="J14" s="7">
        <v>66090</v>
      </c>
      <c r="K14" s="7">
        <v>23799</v>
      </c>
      <c r="L14" s="7">
        <f t="shared" si="1"/>
        <v>36201</v>
      </c>
      <c r="M14" s="7">
        <v>29166.20703125</v>
      </c>
      <c r="N14" s="22">
        <f t="shared" si="2"/>
        <v>1.2411967027873252</v>
      </c>
      <c r="O14" s="27">
        <v>648</v>
      </c>
      <c r="P14" s="32">
        <f t="shared" si="3"/>
        <v>55.86574074074074</v>
      </c>
      <c r="Q14" s="37" t="s">
        <v>71</v>
      </c>
      <c r="R14" s="42">
        <f>ABS(N18-N14)*100</f>
        <v>10.690295225207613</v>
      </c>
      <c r="S14" t="s">
        <v>44</v>
      </c>
      <c r="U14" s="7">
        <v>23598</v>
      </c>
      <c r="V14" t="s">
        <v>45</v>
      </c>
      <c r="W14" s="17" t="s">
        <v>46</v>
      </c>
      <c r="Z14">
        <v>401</v>
      </c>
      <c r="AA14">
        <v>38</v>
      </c>
    </row>
    <row r="15" spans="1:64" ht="15" thickBot="1">
      <c r="A15" t="s">
        <v>76</v>
      </c>
      <c r="B15" t="s">
        <v>77</v>
      </c>
      <c r="C15" s="17">
        <v>45155</v>
      </c>
      <c r="D15" s="7">
        <v>254500</v>
      </c>
      <c r="E15" t="s">
        <v>48</v>
      </c>
      <c r="F15" t="s">
        <v>42</v>
      </c>
      <c r="G15" s="7">
        <v>254500</v>
      </c>
      <c r="H15" s="7">
        <v>75400</v>
      </c>
      <c r="I15" s="12">
        <f t="shared" si="0"/>
        <v>29.626719056974459</v>
      </c>
      <c r="J15" s="7">
        <v>198723</v>
      </c>
      <c r="K15" s="7">
        <v>34400</v>
      </c>
      <c r="L15" s="7">
        <f t="shared" si="1"/>
        <v>220100</v>
      </c>
      <c r="M15" s="7">
        <v>113326.203125</v>
      </c>
      <c r="N15" s="22">
        <f t="shared" si="2"/>
        <v>1.9421810131345121</v>
      </c>
      <c r="O15" s="27">
        <v>2280</v>
      </c>
      <c r="P15" s="32">
        <f t="shared" si="3"/>
        <v>96.535087719298247</v>
      </c>
      <c r="Q15" s="37" t="s">
        <v>71</v>
      </c>
      <c r="R15" s="42">
        <f>ABS(N18-N15)*100</f>
        <v>80.788726259926307</v>
      </c>
      <c r="S15" t="s">
        <v>49</v>
      </c>
      <c r="U15" s="7">
        <v>33840</v>
      </c>
      <c r="V15" t="s">
        <v>45</v>
      </c>
      <c r="W15" s="17" t="s">
        <v>46</v>
      </c>
      <c r="Z15">
        <v>401</v>
      </c>
      <c r="AA15">
        <v>53</v>
      </c>
    </row>
    <row r="16" spans="1:64" ht="15.75" thickTop="1">
      <c r="A16" s="3"/>
      <c r="B16" s="3"/>
      <c r="C16" s="18" t="s">
        <v>78</v>
      </c>
      <c r="D16" s="8">
        <f>+SUM(D2:D15)</f>
        <v>1552150</v>
      </c>
      <c r="E16" s="3"/>
      <c r="F16" s="3"/>
      <c r="G16" s="8">
        <f>+SUM(G2:G15)</f>
        <v>1552150</v>
      </c>
      <c r="H16" s="8">
        <f>+SUM(H2:H15)</f>
        <v>595700</v>
      </c>
      <c r="I16" s="13"/>
      <c r="J16" s="8">
        <f>+SUM(J2:J15)</f>
        <v>1752898</v>
      </c>
      <c r="K16" s="8"/>
      <c r="L16" s="8">
        <f>+SUM(L2:L15)</f>
        <v>1215111</v>
      </c>
      <c r="M16" s="8">
        <f>+SUM(M2:M15)</f>
        <v>991469.576171875</v>
      </c>
      <c r="N16" s="23"/>
      <c r="O16" s="28"/>
      <c r="P16" s="33">
        <f>AVERAGE(P2:P15)</f>
        <v>57.602407769897468</v>
      </c>
      <c r="Q16" s="38"/>
      <c r="R16" s="43">
        <f>ABS(N18-N17)*100</f>
        <v>9.1271843410273945</v>
      </c>
      <c r="S16" s="3"/>
      <c r="T16" s="3"/>
      <c r="U16" s="8"/>
      <c r="V16" s="3"/>
      <c r="W16" s="18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39" ht="15">
      <c r="A17" s="4"/>
      <c r="B17" s="4"/>
      <c r="C17" s="19"/>
      <c r="D17" s="9"/>
      <c r="E17" s="4"/>
      <c r="F17" s="4"/>
      <c r="G17" s="9"/>
      <c r="H17" s="9" t="s">
        <v>79</v>
      </c>
      <c r="I17" s="14">
        <f>H16/G16*100</f>
        <v>38.379022646007151</v>
      </c>
      <c r="J17" s="9"/>
      <c r="K17" s="9"/>
      <c r="L17" s="9"/>
      <c r="M17" s="9" t="s">
        <v>80</v>
      </c>
      <c r="N17" s="24">
        <f>L16/M16</f>
        <v>1.225565593945523</v>
      </c>
      <c r="O17" s="29"/>
      <c r="P17" s="34" t="s">
        <v>81</v>
      </c>
      <c r="Q17" s="39">
        <f>STDEV(N2:N15)</f>
        <v>0.48792923771246494</v>
      </c>
      <c r="R17" s="44"/>
      <c r="S17" s="4"/>
      <c r="T17" s="4"/>
      <c r="U17" s="9"/>
      <c r="V17" s="4"/>
      <c r="W17" s="19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</row>
    <row r="18" spans="1:39" ht="15">
      <c r="A18" s="5"/>
      <c r="B18" s="5"/>
      <c r="C18" s="20"/>
      <c r="D18" s="10"/>
      <c r="E18" s="5"/>
      <c r="F18" s="5"/>
      <c r="G18" s="10"/>
      <c r="H18" s="10" t="s">
        <v>82</v>
      </c>
      <c r="I18" s="15">
        <f>STDEV(I2:I15)</f>
        <v>15.547927456881558</v>
      </c>
      <c r="J18" s="10"/>
      <c r="K18" s="10"/>
      <c r="L18" s="10"/>
      <c r="M18" s="10" t="s">
        <v>83</v>
      </c>
      <c r="N18" s="25">
        <f>AVERAGE(N2:N15)</f>
        <v>1.1342937505352491</v>
      </c>
      <c r="O18" s="30"/>
      <c r="P18" s="35" t="s">
        <v>84</v>
      </c>
      <c r="Q18" s="46">
        <f>AVERAGE(R2:R15)</f>
        <v>38.859725022826197</v>
      </c>
      <c r="R18" s="45" t="s">
        <v>85</v>
      </c>
      <c r="S18" s="5">
        <f>+(Q18/N18)</f>
        <v>34.258960700867057</v>
      </c>
      <c r="T18" s="5"/>
      <c r="U18" s="10"/>
      <c r="V18" s="5"/>
      <c r="W18" s="20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20" spans="1:39" ht="14.25" customHeight="1"/>
    <row r="21" spans="1:39" ht="15.75">
      <c r="A21" s="48" t="s">
        <v>87</v>
      </c>
      <c r="B21" s="47" t="s">
        <v>86</v>
      </c>
    </row>
  </sheetData>
  <sheetProtection password="C7B3" sheet="1" objects="1" scenarios="1"/>
  <conditionalFormatting sqref="A2:AM15">
    <cfRule type="expression" dxfId="1" priority="5" stopIfTrue="1">
      <formula>MOD(ROW(),4)&gt;1</formula>
    </cfRule>
    <cfRule type="expression" dxfId="0" priority="6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apps2</dc:creator>
  <cp:lastModifiedBy>Andy</cp:lastModifiedBy>
  <dcterms:created xsi:type="dcterms:W3CDTF">2026-01-27T21:59:53Z</dcterms:created>
  <dcterms:modified xsi:type="dcterms:W3CDTF">2026-03-09T22:48:53Z</dcterms:modified>
</cp:coreProperties>
</file>