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E.C.F. Analysis" sheetId="2" r:id="rId1"/>
    <sheet name="Sheet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/>
  <c r="L20"/>
  <c r="N20"/>
  <c r="P20"/>
  <c r="I2"/>
  <c r="L2"/>
  <c r="N2"/>
  <c r="P2"/>
  <c r="I3"/>
  <c r="L3"/>
  <c r="N3"/>
  <c r="P3"/>
  <c r="I4"/>
  <c r="L4"/>
  <c r="N4"/>
  <c r="P4"/>
  <c r="I5"/>
  <c r="L5"/>
  <c r="N5"/>
  <c r="P5"/>
  <c r="I6"/>
  <c r="L6"/>
  <c r="N6"/>
  <c r="P6"/>
  <c r="I7"/>
  <c r="L7"/>
  <c r="N7"/>
  <c r="P7"/>
  <c r="I8"/>
  <c r="L8"/>
  <c r="N8"/>
  <c r="P8"/>
  <c r="I9"/>
  <c r="L9"/>
  <c r="N9"/>
  <c r="P9"/>
  <c r="I10"/>
  <c r="L10"/>
  <c r="N10"/>
  <c r="P10"/>
  <c r="I11"/>
  <c r="L11"/>
  <c r="N11"/>
  <c r="P11"/>
  <c r="I12"/>
  <c r="L12"/>
  <c r="N12"/>
  <c r="P12"/>
  <c r="I13"/>
  <c r="L13"/>
  <c r="N13"/>
  <c r="P13"/>
  <c r="I14"/>
  <c r="L14"/>
  <c r="N14"/>
  <c r="P14"/>
  <c r="I15"/>
  <c r="L15"/>
  <c r="N15"/>
  <c r="P15"/>
  <c r="I16"/>
  <c r="L16"/>
  <c r="N16"/>
  <c r="P16"/>
  <c r="I17"/>
  <c r="L17"/>
  <c r="N17"/>
  <c r="P17"/>
  <c r="I18"/>
  <c r="L18"/>
  <c r="N18"/>
  <c r="P18"/>
  <c r="I19"/>
  <c r="L19"/>
  <c r="N19"/>
  <c r="P19"/>
  <c r="I21"/>
  <c r="L21"/>
  <c r="N21"/>
  <c r="P21"/>
  <c r="I22"/>
  <c r="L22"/>
  <c r="N22"/>
  <c r="P22"/>
  <c r="I23"/>
  <c r="L23"/>
  <c r="N23"/>
  <c r="P23"/>
  <c r="I24"/>
  <c r="L24"/>
  <c r="N24"/>
  <c r="P24"/>
  <c r="I25"/>
  <c r="L25"/>
  <c r="N25"/>
  <c r="P25"/>
  <c r="I26"/>
  <c r="L26"/>
  <c r="N26"/>
  <c r="P26"/>
  <c r="I27"/>
  <c r="L27"/>
  <c r="N27"/>
  <c r="P27"/>
  <c r="I28"/>
  <c r="L28"/>
  <c r="N28"/>
  <c r="P28"/>
  <c r="I29"/>
  <c r="L29"/>
  <c r="N29"/>
  <c r="P29"/>
  <c r="I30"/>
  <c r="L30"/>
  <c r="N30"/>
  <c r="P30"/>
  <c r="I31"/>
  <c r="L31"/>
  <c r="N31"/>
  <c r="P31"/>
  <c r="I32"/>
  <c r="L32"/>
  <c r="N32"/>
  <c r="P32"/>
  <c r="I33"/>
  <c r="L33"/>
  <c r="N33"/>
  <c r="P33"/>
  <c r="I34"/>
  <c r="L34"/>
  <c r="N34"/>
  <c r="P34"/>
  <c r="I35"/>
  <c r="L35"/>
  <c r="N35"/>
  <c r="P35"/>
  <c r="I36"/>
  <c r="L36"/>
  <c r="N36"/>
  <c r="P36"/>
  <c r="I37"/>
  <c r="L37"/>
  <c r="N37"/>
  <c r="P37"/>
  <c r="D38"/>
  <c r="G38"/>
  <c r="H38"/>
  <c r="J38"/>
  <c r="L38"/>
  <c r="M38"/>
  <c r="P38"/>
  <c r="I39"/>
  <c r="N39"/>
  <c r="Q39"/>
  <c r="I40"/>
  <c r="N40"/>
  <c r="R20" s="1"/>
  <c r="R2" l="1"/>
  <c r="R3"/>
  <c r="R4"/>
  <c r="R5"/>
  <c r="R6"/>
  <c r="R7"/>
  <c r="R8"/>
  <c r="R9"/>
  <c r="R10"/>
  <c r="R11"/>
  <c r="R12"/>
  <c r="R13"/>
  <c r="R14"/>
  <c r="R15"/>
  <c r="R16"/>
  <c r="R17"/>
  <c r="R18"/>
  <c r="R19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Q40" l="1"/>
  <c r="S40" s="1"/>
</calcChain>
</file>

<file path=xl/sharedStrings.xml><?xml version="1.0" encoding="utf-8"?>
<sst xmlns="http://schemas.openxmlformats.org/spreadsheetml/2006/main" count="335" uniqueCount="130">
  <si>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</si>
  <si>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</si>
  <si>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</si>
  <si>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</si>
  <si>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</si>
  <si>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</si>
  <si>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</si>
  <si>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</si>
  <si>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</si>
  <si>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</si>
  <si>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</si>
  <si>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</si>
  <si>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</si>
  <si>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</si>
  <si>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</si>
  <si>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</si>
  <si>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</si>
  <si>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</si>
  <si>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</si>
  <si>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</si>
  <si>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</si>
  <si>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</si>
  <si>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</si>
  <si>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</si>
  <si>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</si>
  <si>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</si>
  <si>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</si>
  <si>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</si>
  <si>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</si>
  <si>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</si>
  <si>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</si>
  <si>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</si>
  <si>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</si>
  <si>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</si>
  <si>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</si>
  <si>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</si>
  <si>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</si>
  <si>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</si>
  <si>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</si>
  <si>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047-104-005-00</t>
  </si>
  <si>
    <t>122 S SHERMAN ST</t>
  </si>
  <si>
    <t>03-ARM'S LENGTH</t>
  </si>
  <si>
    <t>VLRES</t>
  </si>
  <si>
    <t>2 STORY</t>
  </si>
  <si>
    <t>No</t>
  </si>
  <si>
    <t xml:space="preserve">  /  /    </t>
  </si>
  <si>
    <t>WD</t>
  </si>
  <si>
    <t>047-108-007-00</t>
  </si>
  <si>
    <t>214 N LINCOLN ST</t>
  </si>
  <si>
    <t>047-109-013-00</t>
  </si>
  <si>
    <t>124 N LINCOLN ST</t>
  </si>
  <si>
    <t>1.25 STORY</t>
  </si>
  <si>
    <t>047-112-001-00</t>
  </si>
  <si>
    <t>131 N LINCOLN ST</t>
  </si>
  <si>
    <t>OTH</t>
  </si>
  <si>
    <t>1.5 STORY</t>
  </si>
  <si>
    <t>047-113-004-01</t>
  </si>
  <si>
    <t>204 WHITE ST</t>
  </si>
  <si>
    <t>047-115-005-00</t>
  </si>
  <si>
    <t>305 N WHITE ST</t>
  </si>
  <si>
    <t>BUNGALOW</t>
  </si>
  <si>
    <t>1 STORY</t>
  </si>
  <si>
    <t>047-229-006-00</t>
  </si>
  <si>
    <t>047-231-007-00</t>
  </si>
  <si>
    <t>435 PINE ST</t>
  </si>
  <si>
    <t>047-237-001-00</t>
  </si>
  <si>
    <t>404 E SHAW ST</t>
  </si>
  <si>
    <t>PTA</t>
  </si>
  <si>
    <t>047-237-003-00</t>
  </si>
  <si>
    <t>412 E SHAW ST</t>
  </si>
  <si>
    <t>047-239-006-00</t>
  </si>
  <si>
    <t>533 EMORY ST</t>
  </si>
  <si>
    <t>047-240-009-50</t>
  </si>
  <si>
    <t>430 ORTON ST</t>
  </si>
  <si>
    <t>047-252-006-00</t>
  </si>
  <si>
    <t>509 W EDGERTON ST</t>
  </si>
  <si>
    <t>DOUBLE WIDE</t>
  </si>
  <si>
    <t>047-266-002-00</t>
  </si>
  <si>
    <t>318 W CHESTNUT ST</t>
  </si>
  <si>
    <t>047-266-002-51</t>
  </si>
  <si>
    <t>312 S MUENSCHER ST</t>
  </si>
  <si>
    <t>047-266-005-00</t>
  </si>
  <si>
    <t>304 S MUENSCHER ST</t>
  </si>
  <si>
    <t>047-289-014-00</t>
  </si>
  <si>
    <t>226 SPRUCE ST</t>
  </si>
  <si>
    <t>047-291-012-00</t>
  </si>
  <si>
    <t>332 E WILLOW ST</t>
  </si>
  <si>
    <t>047-293-004-00</t>
  </si>
  <si>
    <t>339 LOCUST ST</t>
  </si>
  <si>
    <t>047-296-001-00</t>
  </si>
  <si>
    <t>814 EMORY ST</t>
  </si>
  <si>
    <t>LC</t>
  </si>
  <si>
    <t>SINGLE WIDE</t>
  </si>
  <si>
    <t>047-296-009-00</t>
  </si>
  <si>
    <t>815 E WALNUT ST</t>
  </si>
  <si>
    <t>047-297-001-50</t>
  </si>
  <si>
    <t>433 POPLAR ST</t>
  </si>
  <si>
    <t>047-302-004-00</t>
  </si>
  <si>
    <t>621 ORTON ST</t>
  </si>
  <si>
    <t>047-303-007-00</t>
  </si>
  <si>
    <t>669 WILLOW ST</t>
  </si>
  <si>
    <t>SPLIT LEVEL</t>
  </si>
  <si>
    <t>047-304-004-00</t>
  </si>
  <si>
    <t>661 LOCUST ST</t>
  </si>
  <si>
    <t>MODULAR HOME</t>
  </si>
  <si>
    <t>047-426-009-40</t>
  </si>
  <si>
    <t>734 N SYCAMORE ST</t>
  </si>
  <si>
    <t>047-435-003-00</t>
  </si>
  <si>
    <t>417 W CHESTNUT ST</t>
  </si>
  <si>
    <t>047-435-015-05</t>
  </si>
  <si>
    <t>707 W WASHBURN ST</t>
  </si>
  <si>
    <t>047-435-027-00</t>
  </si>
  <si>
    <t>206 E WALNUT ST</t>
  </si>
  <si>
    <t>047-435-686-03</t>
  </si>
  <si>
    <t>622 BIRCH RUN</t>
  </si>
  <si>
    <t>047-435-686-06</t>
  </si>
  <si>
    <t>610 BIRCH RUN</t>
  </si>
  <si>
    <t>047-435-686-08</t>
  </si>
  <si>
    <t>602 BIRCH RUN</t>
  </si>
  <si>
    <t>047-435-686-27</t>
  </si>
  <si>
    <t>605 SILVER BIRCH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</si>
  <si>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</si>
  <si>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</si>
  <si>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</si>
  <si>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</si>
  <si>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</si>
  <si>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</si>
  <si>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</si>
  <si>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</si>
  <si>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VILLAGE RESIDENTIAL 1.343 CALCULATED, 1.343 APPLIED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</si>
</sst>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Border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 applyBorder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 applyBorder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38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Alignment="1">
      <alignment horizontal="right"/>
    </xf>
    <xf numFmtId="16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42"/>
  <sheetViews>
    <sheetView tabSelected="1" topLeftCell="A22" workbookViewId="0">
      <selection activeCell="H46" sqref="H46"/>
    </sheetView>
  </sheetViews>
  <sheetFormatPr defaultRowHeight="14.25"/>
  <cols>
    <col min="1" max="1" width="14.375" bestFit="1" customWidth="1"/>
    <col min="2" max="2" width="19.375" bestFit="1" customWidth="1"/>
    <col min="3" max="3" width="9.625" style="18" bestFit="1" customWidth="1"/>
    <col min="4" max="4" width="10.875" style="8" bestFit="1" customWidth="1"/>
    <col min="5" max="5" width="5.75" bestFit="1" customWidth="1"/>
    <col min="6" max="6" width="16.375" bestFit="1" customWidth="1"/>
    <col min="7" max="7" width="10.875" style="8" bestFit="1" customWidth="1"/>
    <col min="8" max="8" width="14.75" style="8" bestFit="1" customWidth="1"/>
    <col min="9" max="9" width="12.75" style="13" bestFit="1" customWidth="1"/>
    <col min="10" max="10" width="13.75" style="8" bestFit="1" customWidth="1"/>
    <col min="11" max="11" width="11.125" style="8" bestFit="1" customWidth="1"/>
    <col min="12" max="12" width="13.875" style="8" bestFit="1" customWidth="1"/>
    <col min="13" max="13" width="13.125" style="8" bestFit="1" customWidth="1"/>
    <col min="14" max="14" width="7" style="23" bestFit="1" customWidth="1"/>
    <col min="15" max="15" width="10" style="28" bestFit="1" customWidth="1"/>
    <col min="16" max="16" width="15.875" style="33" bestFit="1" customWidth="1"/>
    <col min="17" max="17" width="11.625" style="41" bestFit="1" customWidth="1"/>
    <col min="18" max="18" width="19.125" style="43" bestFit="1" customWidth="1"/>
    <col min="19" max="19" width="15.625" bestFit="1" customWidth="1"/>
    <col min="20" max="20" width="9.75" bestFit="1" customWidth="1"/>
    <col min="21" max="21" width="10.75" style="8" bestFit="1" customWidth="1"/>
    <col min="22" max="22" width="11.625" bestFit="1" customWidth="1"/>
    <col min="23" max="23" width="10.375" style="18" bestFit="1" customWidth="1"/>
    <col min="24" max="24" width="19.875" bestFit="1" customWidth="1"/>
    <col min="25" max="25" width="10.625" bestFit="1" customWidth="1"/>
    <col min="26" max="26" width="14.25" bestFit="1" customWidth="1"/>
    <col min="27" max="27" width="13.875" bestFit="1" customWidth="1"/>
    <col min="28" max="28" width="19" bestFit="1" customWidth="1"/>
    <col min="29" max="29" width="7.25" bestFit="1" customWidth="1"/>
    <col min="30" max="30" width="13.125" bestFit="1" customWidth="1"/>
    <col min="31" max="31" width="6.625" bestFit="1" customWidth="1"/>
    <col min="32" max="32" width="20.375" bestFit="1" customWidth="1"/>
    <col min="33" max="33" width="17" bestFit="1" customWidth="1"/>
    <col min="34" max="34" width="15" bestFit="1" customWidth="1"/>
    <col min="35" max="35" width="10.875" bestFit="1" customWidth="1"/>
    <col min="36" max="36" width="16.75" bestFit="1" customWidth="1"/>
    <col min="37" max="37" width="21.375" bestFit="1" customWidth="1"/>
    <col min="38" max="38" width="21.125" bestFit="1" customWidth="1"/>
    <col min="39" max="39" width="17" bestFit="1" customWidth="1"/>
  </cols>
  <sheetData>
    <row r="1" spans="1:64" ht="15">
      <c r="A1" s="2" t="s">
        <v>0</v>
      </c>
      <c r="B1" s="2" t="s">
        <v>1</v>
      </c>
      <c r="C1" s="17" t="s">
        <v>2</v>
      </c>
      <c r="D1" s="7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12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2" t="s">
        <v>13</v>
      </c>
      <c r="O1" s="27" t="s">
        <v>14</v>
      </c>
      <c r="P1" s="32" t="s">
        <v>15</v>
      </c>
      <c r="Q1" s="37" t="s">
        <v>16</v>
      </c>
      <c r="R1" s="42" t="s">
        <v>17</v>
      </c>
      <c r="S1" s="2" t="s">
        <v>18</v>
      </c>
      <c r="T1" s="2" t="s">
        <v>19</v>
      </c>
      <c r="U1" s="7" t="s">
        <v>20</v>
      </c>
      <c r="V1" s="2" t="s">
        <v>21</v>
      </c>
      <c r="W1" s="17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>
      <c r="A2" t="s">
        <v>39</v>
      </c>
      <c r="B2" t="s">
        <v>40</v>
      </c>
      <c r="C2" s="18">
        <v>45159</v>
      </c>
      <c r="D2" s="8">
        <v>149900</v>
      </c>
      <c r="E2" t="s">
        <v>46</v>
      </c>
      <c r="F2" t="s">
        <v>41</v>
      </c>
      <c r="G2" s="8">
        <v>149900</v>
      </c>
      <c r="H2" s="8">
        <v>60800</v>
      </c>
      <c r="I2" s="13">
        <f t="shared" ref="I2:I37" si="0">H2/G2*100</f>
        <v>40.560373582388259</v>
      </c>
      <c r="J2" s="8">
        <v>164018</v>
      </c>
      <c r="K2" s="8">
        <v>23725</v>
      </c>
      <c r="L2" s="8">
        <f t="shared" ref="L2:L37" si="1">G2-K2</f>
        <v>126175</v>
      </c>
      <c r="M2" s="8">
        <v>104307.0625</v>
      </c>
      <c r="N2" s="23">
        <f t="shared" ref="N2:N37" si="2">L2/M2</f>
        <v>1.2096496342229943</v>
      </c>
      <c r="O2" s="28">
        <v>1780</v>
      </c>
      <c r="P2" s="33">
        <f t="shared" ref="P2:P37" si="3">L2/O2</f>
        <v>70.884831460674164</v>
      </c>
      <c r="Q2" s="38" t="s">
        <v>42</v>
      </c>
      <c r="R2" s="43">
        <f>ABS(N40-N2)*100</f>
        <v>17.96335238143736</v>
      </c>
      <c r="S2" t="s">
        <v>43</v>
      </c>
      <c r="U2" s="8">
        <v>22946</v>
      </c>
      <c r="V2" t="s">
        <v>44</v>
      </c>
      <c r="W2" s="18" t="s">
        <v>45</v>
      </c>
      <c r="Z2">
        <v>401</v>
      </c>
      <c r="AA2">
        <v>45</v>
      </c>
    </row>
    <row r="3" spans="1:64">
      <c r="A3" t="s">
        <v>47</v>
      </c>
      <c r="B3" t="s">
        <v>48</v>
      </c>
      <c r="C3" s="18">
        <v>45484</v>
      </c>
      <c r="D3" s="8">
        <v>283900</v>
      </c>
      <c r="E3" t="s">
        <v>46</v>
      </c>
      <c r="F3" t="s">
        <v>41</v>
      </c>
      <c r="G3" s="8">
        <v>283900</v>
      </c>
      <c r="H3" s="8">
        <v>78700</v>
      </c>
      <c r="I3" s="13">
        <f t="shared" si="0"/>
        <v>27.721028531172948</v>
      </c>
      <c r="J3" s="8">
        <v>280448</v>
      </c>
      <c r="K3" s="8">
        <v>23003</v>
      </c>
      <c r="L3" s="8">
        <f t="shared" si="1"/>
        <v>260897</v>
      </c>
      <c r="M3" s="8">
        <v>191408.921875</v>
      </c>
      <c r="N3" s="23">
        <f t="shared" si="2"/>
        <v>1.363034687434159</v>
      </c>
      <c r="O3" s="28">
        <v>2496</v>
      </c>
      <c r="P3" s="33">
        <f t="shared" si="3"/>
        <v>104.52604166666667</v>
      </c>
      <c r="Q3" s="38" t="s">
        <v>42</v>
      </c>
      <c r="R3" s="43">
        <f>ABS(N40-N3)*100</f>
        <v>2.6248470603208895</v>
      </c>
      <c r="S3" t="s">
        <v>43</v>
      </c>
      <c r="U3" s="8">
        <v>22946</v>
      </c>
      <c r="V3" t="s">
        <v>44</v>
      </c>
      <c r="W3" s="18" t="s">
        <v>45</v>
      </c>
      <c r="Z3">
        <v>401</v>
      </c>
      <c r="AA3">
        <v>68</v>
      </c>
    </row>
    <row r="4" spans="1:64">
      <c r="A4" t="s">
        <v>49</v>
      </c>
      <c r="B4" t="s">
        <v>50</v>
      </c>
      <c r="C4" s="18">
        <v>45618</v>
      </c>
      <c r="D4" s="8">
        <v>175000</v>
      </c>
      <c r="E4" t="s">
        <v>46</v>
      </c>
      <c r="F4" t="s">
        <v>41</v>
      </c>
      <c r="G4" s="8">
        <v>175000</v>
      </c>
      <c r="H4" s="8">
        <v>55500</v>
      </c>
      <c r="I4" s="13">
        <f t="shared" si="0"/>
        <v>31.714285714285712</v>
      </c>
      <c r="J4" s="8">
        <v>127157</v>
      </c>
      <c r="K4" s="8">
        <v>22730</v>
      </c>
      <c r="L4" s="8">
        <f t="shared" si="1"/>
        <v>152270</v>
      </c>
      <c r="M4" s="8">
        <v>77640.890625</v>
      </c>
      <c r="N4" s="23">
        <f t="shared" si="2"/>
        <v>1.9612088266150025</v>
      </c>
      <c r="O4" s="28">
        <v>1281</v>
      </c>
      <c r="P4" s="33">
        <f t="shared" si="3"/>
        <v>118.86807181889149</v>
      </c>
      <c r="Q4" s="38" t="s">
        <v>42</v>
      </c>
      <c r="R4" s="43">
        <f>ABS(N40-N4)*100</f>
        <v>57.19256685776346</v>
      </c>
      <c r="S4" t="s">
        <v>51</v>
      </c>
      <c r="U4" s="8">
        <v>22350</v>
      </c>
      <c r="V4" t="s">
        <v>44</v>
      </c>
      <c r="W4" s="18" t="s">
        <v>45</v>
      </c>
      <c r="Z4">
        <v>401</v>
      </c>
      <c r="AA4">
        <v>45</v>
      </c>
    </row>
    <row r="5" spans="1:64">
      <c r="A5" t="s">
        <v>52</v>
      </c>
      <c r="B5" t="s">
        <v>53</v>
      </c>
      <c r="C5" s="18">
        <v>45747</v>
      </c>
      <c r="D5" s="8">
        <v>185000</v>
      </c>
      <c r="E5" t="s">
        <v>54</v>
      </c>
      <c r="F5" t="s">
        <v>41</v>
      </c>
      <c r="G5" s="8">
        <v>185000</v>
      </c>
      <c r="H5" s="8">
        <v>63300</v>
      </c>
      <c r="I5" s="13">
        <f t="shared" si="0"/>
        <v>34.216216216216218</v>
      </c>
      <c r="J5" s="8">
        <v>145812</v>
      </c>
      <c r="K5" s="8">
        <v>31607</v>
      </c>
      <c r="L5" s="8">
        <f t="shared" si="1"/>
        <v>153393</v>
      </c>
      <c r="M5" s="8">
        <v>84910.78125</v>
      </c>
      <c r="N5" s="23">
        <f t="shared" si="2"/>
        <v>1.8065197109466002</v>
      </c>
      <c r="O5" s="28">
        <v>1566</v>
      </c>
      <c r="P5" s="33">
        <f t="shared" si="3"/>
        <v>97.952107279693493</v>
      </c>
      <c r="Q5" s="38" t="s">
        <v>42</v>
      </c>
      <c r="R5" s="43">
        <f>ABS(N40-N5)*100</f>
        <v>41.723655290923233</v>
      </c>
      <c r="S5" t="s">
        <v>55</v>
      </c>
      <c r="U5" s="8">
        <v>31607</v>
      </c>
      <c r="V5" t="s">
        <v>44</v>
      </c>
      <c r="W5" s="18" t="s">
        <v>45</v>
      </c>
      <c r="Z5">
        <v>401</v>
      </c>
      <c r="AA5">
        <v>45</v>
      </c>
    </row>
    <row r="6" spans="1:64">
      <c r="A6" t="s">
        <v>56</v>
      </c>
      <c r="B6" t="s">
        <v>57</v>
      </c>
      <c r="C6" s="18">
        <v>45658</v>
      </c>
      <c r="D6" s="8">
        <v>230000</v>
      </c>
      <c r="E6" t="s">
        <v>46</v>
      </c>
      <c r="F6" t="s">
        <v>41</v>
      </c>
      <c r="G6" s="8">
        <v>230000</v>
      </c>
      <c r="H6" s="8">
        <v>97100</v>
      </c>
      <c r="I6" s="13">
        <f t="shared" si="0"/>
        <v>42.217391304347828</v>
      </c>
      <c r="J6" s="8">
        <v>221264</v>
      </c>
      <c r="K6" s="8">
        <v>33575</v>
      </c>
      <c r="L6" s="8">
        <f t="shared" si="1"/>
        <v>196425</v>
      </c>
      <c r="M6" s="8">
        <v>139545.71875</v>
      </c>
      <c r="N6" s="23">
        <f t="shared" si="2"/>
        <v>1.4076031981454107</v>
      </c>
      <c r="O6" s="28">
        <v>2538</v>
      </c>
      <c r="P6" s="33">
        <f t="shared" si="3"/>
        <v>77.393617021276597</v>
      </c>
      <c r="Q6" s="38" t="s">
        <v>42</v>
      </c>
      <c r="R6" s="43">
        <f>ABS(N40-N6)*100</f>
        <v>1.8320040108042779</v>
      </c>
      <c r="S6" t="s">
        <v>43</v>
      </c>
      <c r="U6" s="8">
        <v>33033</v>
      </c>
      <c r="V6" t="s">
        <v>44</v>
      </c>
      <c r="W6" s="18" t="s">
        <v>45</v>
      </c>
      <c r="Z6">
        <v>401</v>
      </c>
      <c r="AA6">
        <v>45</v>
      </c>
    </row>
    <row r="7" spans="1:64">
      <c r="A7" t="s">
        <v>58</v>
      </c>
      <c r="B7" t="s">
        <v>59</v>
      </c>
      <c r="C7" s="18">
        <v>45730</v>
      </c>
      <c r="D7" s="8">
        <v>100000</v>
      </c>
      <c r="E7" t="s">
        <v>46</v>
      </c>
      <c r="F7" t="s">
        <v>41</v>
      </c>
      <c r="G7" s="8">
        <v>100000</v>
      </c>
      <c r="H7" s="8">
        <v>52400</v>
      </c>
      <c r="I7" s="13">
        <f t="shared" si="0"/>
        <v>52.400000000000006</v>
      </c>
      <c r="J7" s="8">
        <v>116416</v>
      </c>
      <c r="K7" s="8">
        <v>28027</v>
      </c>
      <c r="L7" s="8">
        <f t="shared" si="1"/>
        <v>71973</v>
      </c>
      <c r="M7" s="8">
        <v>65716.7265625</v>
      </c>
      <c r="N7" s="23">
        <f t="shared" si="2"/>
        <v>1.0952006249360269</v>
      </c>
      <c r="O7" s="28">
        <v>720</v>
      </c>
      <c r="P7" s="33">
        <f t="shared" si="3"/>
        <v>99.962500000000006</v>
      </c>
      <c r="Q7" s="38" t="s">
        <v>42</v>
      </c>
      <c r="R7" s="43">
        <f>ABS(N40-N7)*100</f>
        <v>29.408253310134103</v>
      </c>
      <c r="S7" t="s">
        <v>60</v>
      </c>
      <c r="U7" s="8">
        <v>27557</v>
      </c>
      <c r="V7" t="s">
        <v>44</v>
      </c>
      <c r="W7" s="18" t="s">
        <v>45</v>
      </c>
      <c r="Z7">
        <v>401</v>
      </c>
      <c r="AA7">
        <v>51</v>
      </c>
    </row>
    <row r="8" spans="1:64">
      <c r="A8" t="s">
        <v>62</v>
      </c>
      <c r="C8" s="18">
        <v>45275</v>
      </c>
      <c r="D8" s="8">
        <v>150000</v>
      </c>
      <c r="E8" t="s">
        <v>46</v>
      </c>
      <c r="F8" t="s">
        <v>41</v>
      </c>
      <c r="G8" s="8">
        <v>150000</v>
      </c>
      <c r="H8" s="8">
        <v>67500</v>
      </c>
      <c r="I8" s="13">
        <f t="shared" si="0"/>
        <v>45</v>
      </c>
      <c r="J8" s="8">
        <v>180691</v>
      </c>
      <c r="K8" s="8">
        <v>41170</v>
      </c>
      <c r="L8" s="8">
        <f t="shared" si="1"/>
        <v>108830</v>
      </c>
      <c r="M8" s="8">
        <v>103733.0859375</v>
      </c>
      <c r="N8" s="23">
        <f t="shared" si="2"/>
        <v>1.0491348928496249</v>
      </c>
      <c r="O8" s="28">
        <v>1752</v>
      </c>
      <c r="P8" s="33">
        <f t="shared" si="3"/>
        <v>62.1175799086758</v>
      </c>
      <c r="Q8" s="38" t="s">
        <v>42</v>
      </c>
      <c r="R8" s="43">
        <f>ABS(N40-N8)*100</f>
        <v>34.014826518774299</v>
      </c>
      <c r="S8" t="s">
        <v>43</v>
      </c>
      <c r="U8" s="8">
        <v>40873</v>
      </c>
      <c r="V8" t="s">
        <v>44</v>
      </c>
      <c r="W8" s="18" t="s">
        <v>45</v>
      </c>
      <c r="Z8">
        <v>1</v>
      </c>
      <c r="AA8">
        <v>45</v>
      </c>
    </row>
    <row r="9" spans="1:64">
      <c r="A9" t="s">
        <v>63</v>
      </c>
      <c r="B9" t="s">
        <v>64</v>
      </c>
      <c r="C9" s="18">
        <v>45023</v>
      </c>
      <c r="D9" s="8">
        <v>100000</v>
      </c>
      <c r="E9" t="s">
        <v>46</v>
      </c>
      <c r="F9" t="s">
        <v>41</v>
      </c>
      <c r="G9" s="8">
        <v>100000</v>
      </c>
      <c r="H9" s="8">
        <v>63400</v>
      </c>
      <c r="I9" s="13">
        <f t="shared" si="0"/>
        <v>63.4</v>
      </c>
      <c r="J9" s="8">
        <v>164957</v>
      </c>
      <c r="K9" s="8">
        <v>34633</v>
      </c>
      <c r="L9" s="8">
        <f t="shared" si="1"/>
        <v>65367</v>
      </c>
      <c r="M9" s="8">
        <v>96895.1640625</v>
      </c>
      <c r="N9" s="23">
        <f t="shared" si="2"/>
        <v>0.67461571103627538</v>
      </c>
      <c r="O9" s="28">
        <v>1708</v>
      </c>
      <c r="P9" s="33">
        <f t="shared" si="3"/>
        <v>38.271077283372364</v>
      </c>
      <c r="Q9" s="38" t="s">
        <v>42</v>
      </c>
      <c r="R9" s="43">
        <f>ABS(N40-N9)*100</f>
        <v>71.466744700109246</v>
      </c>
      <c r="S9" t="s">
        <v>61</v>
      </c>
      <c r="U9" s="8">
        <v>31820</v>
      </c>
      <c r="V9" t="s">
        <v>44</v>
      </c>
      <c r="W9" s="18" t="s">
        <v>45</v>
      </c>
      <c r="Z9">
        <v>401</v>
      </c>
      <c r="AA9">
        <v>45</v>
      </c>
    </row>
    <row r="10" spans="1:64">
      <c r="A10" t="s">
        <v>65</v>
      </c>
      <c r="B10" t="s">
        <v>66</v>
      </c>
      <c r="C10" s="18">
        <v>45274</v>
      </c>
      <c r="D10" s="8">
        <v>144000</v>
      </c>
      <c r="E10" t="s">
        <v>67</v>
      </c>
      <c r="F10" t="s">
        <v>41</v>
      </c>
      <c r="G10" s="8">
        <v>144000</v>
      </c>
      <c r="H10" s="8">
        <v>47700</v>
      </c>
      <c r="I10" s="13">
        <f t="shared" si="0"/>
        <v>33.125</v>
      </c>
      <c r="J10" s="8">
        <v>121903</v>
      </c>
      <c r="K10" s="8">
        <v>22912</v>
      </c>
      <c r="L10" s="8">
        <f t="shared" si="1"/>
        <v>121088</v>
      </c>
      <c r="M10" s="8">
        <v>73599.2578125</v>
      </c>
      <c r="N10" s="23">
        <f t="shared" si="2"/>
        <v>1.6452339819578259</v>
      </c>
      <c r="O10" s="28">
        <v>1246</v>
      </c>
      <c r="P10" s="33">
        <f t="shared" si="3"/>
        <v>97.181380417335475</v>
      </c>
      <c r="Q10" s="38" t="s">
        <v>42</v>
      </c>
      <c r="R10" s="43">
        <f>ABS(N40-N10)*100</f>
        <v>25.595082392045796</v>
      </c>
      <c r="S10" t="s">
        <v>43</v>
      </c>
      <c r="U10" s="8">
        <v>21581</v>
      </c>
      <c r="V10" t="s">
        <v>44</v>
      </c>
      <c r="W10" s="18" t="s">
        <v>45</v>
      </c>
      <c r="Z10">
        <v>401</v>
      </c>
      <c r="AA10">
        <v>45</v>
      </c>
    </row>
    <row r="11" spans="1:64">
      <c r="A11" t="s">
        <v>68</v>
      </c>
      <c r="B11" t="s">
        <v>69</v>
      </c>
      <c r="C11" s="18">
        <v>45114</v>
      </c>
      <c r="D11" s="8">
        <v>172000</v>
      </c>
      <c r="E11" t="s">
        <v>46</v>
      </c>
      <c r="F11" t="s">
        <v>41</v>
      </c>
      <c r="G11" s="8">
        <v>172000</v>
      </c>
      <c r="H11" s="8">
        <v>52100</v>
      </c>
      <c r="I11" s="13">
        <f t="shared" si="0"/>
        <v>30.290697674418603</v>
      </c>
      <c r="J11" s="8">
        <v>133987</v>
      </c>
      <c r="K11" s="8">
        <v>23480</v>
      </c>
      <c r="L11" s="8">
        <f t="shared" si="1"/>
        <v>148520</v>
      </c>
      <c r="M11" s="8">
        <v>82161.3359375</v>
      </c>
      <c r="N11" s="23">
        <f t="shared" si="2"/>
        <v>1.8076629147434864</v>
      </c>
      <c r="O11" s="28">
        <v>1344</v>
      </c>
      <c r="P11" s="33">
        <f t="shared" si="3"/>
        <v>110.50595238095238</v>
      </c>
      <c r="Q11" s="38" t="s">
        <v>42</v>
      </c>
      <c r="R11" s="43">
        <f>ABS(N40-N11)*100</f>
        <v>41.837975670611847</v>
      </c>
      <c r="S11" t="s">
        <v>55</v>
      </c>
      <c r="U11" s="8">
        <v>23455</v>
      </c>
      <c r="V11" t="s">
        <v>44</v>
      </c>
      <c r="W11" s="18" t="s">
        <v>45</v>
      </c>
      <c r="Z11">
        <v>401</v>
      </c>
      <c r="AA11">
        <v>45</v>
      </c>
    </row>
    <row r="12" spans="1:64">
      <c r="A12" t="s">
        <v>70</v>
      </c>
      <c r="B12" t="s">
        <v>71</v>
      </c>
      <c r="C12" s="18">
        <v>45541</v>
      </c>
      <c r="D12" s="8">
        <v>139200</v>
      </c>
      <c r="E12" t="s">
        <v>46</v>
      </c>
      <c r="F12" t="s">
        <v>41</v>
      </c>
      <c r="G12" s="8">
        <v>139200</v>
      </c>
      <c r="H12" s="8">
        <v>51400</v>
      </c>
      <c r="I12" s="13">
        <f t="shared" si="0"/>
        <v>36.925287356321839</v>
      </c>
      <c r="J12" s="8">
        <v>115561</v>
      </c>
      <c r="K12" s="8">
        <v>27896</v>
      </c>
      <c r="L12" s="8">
        <f t="shared" si="1"/>
        <v>111304</v>
      </c>
      <c r="M12" s="8">
        <v>65178.4375</v>
      </c>
      <c r="N12" s="23">
        <f t="shared" si="2"/>
        <v>1.7076813171533913</v>
      </c>
      <c r="O12" s="28">
        <v>1228</v>
      </c>
      <c r="P12" s="33">
        <f t="shared" si="3"/>
        <v>90.638436482084686</v>
      </c>
      <c r="Q12" s="38" t="s">
        <v>42</v>
      </c>
      <c r="R12" s="43">
        <f>ABS(N40-N12)*100</f>
        <v>31.839815911602344</v>
      </c>
      <c r="S12" t="s">
        <v>43</v>
      </c>
      <c r="U12" s="8">
        <v>27557</v>
      </c>
      <c r="V12" t="s">
        <v>44</v>
      </c>
      <c r="W12" s="18" t="s">
        <v>45</v>
      </c>
      <c r="Z12">
        <v>401</v>
      </c>
      <c r="AA12">
        <v>45</v>
      </c>
    </row>
    <row r="13" spans="1:64">
      <c r="A13" t="s">
        <v>72</v>
      </c>
      <c r="B13" t="s">
        <v>73</v>
      </c>
      <c r="C13" s="18">
        <v>45093</v>
      </c>
      <c r="D13" s="8">
        <v>185900</v>
      </c>
      <c r="E13" t="s">
        <v>46</v>
      </c>
      <c r="F13" t="s">
        <v>41</v>
      </c>
      <c r="G13" s="8">
        <v>185900</v>
      </c>
      <c r="H13" s="8">
        <v>68900</v>
      </c>
      <c r="I13" s="13">
        <f t="shared" si="0"/>
        <v>37.06293706293706</v>
      </c>
      <c r="J13" s="8">
        <v>172812</v>
      </c>
      <c r="K13" s="8">
        <v>58357</v>
      </c>
      <c r="L13" s="8">
        <f t="shared" si="1"/>
        <v>127543</v>
      </c>
      <c r="M13" s="8">
        <v>85096.65625</v>
      </c>
      <c r="N13" s="23">
        <f t="shared" si="2"/>
        <v>1.4988015466236371</v>
      </c>
      <c r="O13" s="28">
        <v>1064</v>
      </c>
      <c r="P13" s="33">
        <f t="shared" si="3"/>
        <v>119.87124060150376</v>
      </c>
      <c r="Q13" s="38" t="s">
        <v>42</v>
      </c>
      <c r="R13" s="43">
        <f>ABS(N40-N13)*100</f>
        <v>10.951838858626918</v>
      </c>
      <c r="S13" t="s">
        <v>61</v>
      </c>
      <c r="U13" s="8">
        <v>57386</v>
      </c>
      <c r="V13" t="s">
        <v>44</v>
      </c>
      <c r="W13" s="18" t="s">
        <v>45</v>
      </c>
      <c r="Z13">
        <v>401</v>
      </c>
      <c r="AA13">
        <v>45</v>
      </c>
    </row>
    <row r="14" spans="1:64">
      <c r="A14" t="s">
        <v>74</v>
      </c>
      <c r="B14" t="s">
        <v>75</v>
      </c>
      <c r="C14" s="18">
        <v>45128</v>
      </c>
      <c r="D14" s="8">
        <v>129900</v>
      </c>
      <c r="E14" t="s">
        <v>46</v>
      </c>
      <c r="F14" t="s">
        <v>41</v>
      </c>
      <c r="G14" s="8">
        <v>129900</v>
      </c>
      <c r="H14" s="8">
        <v>54000</v>
      </c>
      <c r="I14" s="13">
        <f t="shared" si="0"/>
        <v>41.570438799076214</v>
      </c>
      <c r="J14" s="8">
        <v>142425</v>
      </c>
      <c r="K14" s="8">
        <v>36531</v>
      </c>
      <c r="L14" s="8">
        <f t="shared" si="1"/>
        <v>93369</v>
      </c>
      <c r="M14" s="8">
        <v>73030.34375</v>
      </c>
      <c r="N14" s="23">
        <f t="shared" si="2"/>
        <v>1.2784959676435865</v>
      </c>
      <c r="O14" s="28">
        <v>1051</v>
      </c>
      <c r="P14" s="33">
        <f t="shared" si="3"/>
        <v>88.838249286393904</v>
      </c>
      <c r="Q14" s="38" t="s">
        <v>42</v>
      </c>
      <c r="R14" s="43">
        <f>ABS(N40-N14)*100</f>
        <v>11.078719039378138</v>
      </c>
      <c r="S14" t="s">
        <v>76</v>
      </c>
      <c r="U14" s="8">
        <v>33068</v>
      </c>
      <c r="V14" t="s">
        <v>44</v>
      </c>
      <c r="W14" s="18" t="s">
        <v>45</v>
      </c>
      <c r="Z14">
        <v>401</v>
      </c>
      <c r="AA14">
        <v>51</v>
      </c>
    </row>
    <row r="15" spans="1:64">
      <c r="A15" t="s">
        <v>77</v>
      </c>
      <c r="B15" t="s">
        <v>78</v>
      </c>
      <c r="C15" s="18">
        <v>45181</v>
      </c>
      <c r="D15" s="8">
        <v>253000</v>
      </c>
      <c r="E15" t="s">
        <v>46</v>
      </c>
      <c r="F15" t="s">
        <v>41</v>
      </c>
      <c r="G15" s="8">
        <v>253000</v>
      </c>
      <c r="H15" s="8">
        <v>99400</v>
      </c>
      <c r="I15" s="13">
        <f t="shared" si="0"/>
        <v>39.288537549407117</v>
      </c>
      <c r="J15" s="8">
        <v>260979</v>
      </c>
      <c r="K15" s="8">
        <v>40247</v>
      </c>
      <c r="L15" s="8">
        <f t="shared" si="1"/>
        <v>212753</v>
      </c>
      <c r="M15" s="8">
        <v>164113.015625</v>
      </c>
      <c r="N15" s="23">
        <f t="shared" si="2"/>
        <v>1.2963810285842463</v>
      </c>
      <c r="O15" s="28">
        <v>2464</v>
      </c>
      <c r="P15" s="33">
        <f t="shared" si="3"/>
        <v>86.344561688311686</v>
      </c>
      <c r="Q15" s="38" t="s">
        <v>42</v>
      </c>
      <c r="R15" s="43">
        <f>ABS(N40-N15)*100</f>
        <v>9.2902129453121596</v>
      </c>
      <c r="S15" t="s">
        <v>43</v>
      </c>
      <c r="U15" s="8">
        <v>36742</v>
      </c>
      <c r="V15" t="s">
        <v>44</v>
      </c>
      <c r="W15" s="18" t="s">
        <v>45</v>
      </c>
      <c r="Z15">
        <v>401</v>
      </c>
      <c r="AA15">
        <v>50</v>
      </c>
    </row>
    <row r="16" spans="1:64">
      <c r="A16" t="s">
        <v>79</v>
      </c>
      <c r="B16" t="s">
        <v>80</v>
      </c>
      <c r="C16" s="18">
        <v>45453</v>
      </c>
      <c r="D16" s="8">
        <v>70000</v>
      </c>
      <c r="E16" t="s">
        <v>46</v>
      </c>
      <c r="F16" t="s">
        <v>41</v>
      </c>
      <c r="G16" s="8">
        <v>70000</v>
      </c>
      <c r="H16" s="8">
        <v>42200</v>
      </c>
      <c r="I16" s="13">
        <f t="shared" si="0"/>
        <v>60.285714285714285</v>
      </c>
      <c r="J16" s="8">
        <v>118511</v>
      </c>
      <c r="K16" s="8">
        <v>26456</v>
      </c>
      <c r="L16" s="8">
        <f t="shared" si="1"/>
        <v>43544</v>
      </c>
      <c r="M16" s="8">
        <v>63486.20703125</v>
      </c>
      <c r="N16" s="23">
        <f t="shared" si="2"/>
        <v>0.68588126517884762</v>
      </c>
      <c r="O16" s="28">
        <v>1512</v>
      </c>
      <c r="P16" s="33">
        <f t="shared" si="3"/>
        <v>28.798941798941797</v>
      </c>
      <c r="Q16" s="38" t="s">
        <v>42</v>
      </c>
      <c r="R16" s="43">
        <f>ABS(N40-N16)*100</f>
        <v>70.340189285852034</v>
      </c>
      <c r="S16" t="s">
        <v>76</v>
      </c>
      <c r="U16" s="8">
        <v>25981</v>
      </c>
      <c r="V16" t="s">
        <v>44</v>
      </c>
      <c r="W16" s="18" t="s">
        <v>45</v>
      </c>
      <c r="Z16">
        <v>401</v>
      </c>
      <c r="AA16">
        <v>47</v>
      </c>
    </row>
    <row r="17" spans="1:27">
      <c r="A17" t="s">
        <v>81</v>
      </c>
      <c r="B17" t="s">
        <v>82</v>
      </c>
      <c r="C17" s="18">
        <v>45126</v>
      </c>
      <c r="D17" s="8">
        <v>155000</v>
      </c>
      <c r="E17" t="s">
        <v>46</v>
      </c>
      <c r="F17" t="s">
        <v>41</v>
      </c>
      <c r="G17" s="8">
        <v>155000</v>
      </c>
      <c r="H17" s="8">
        <v>62000</v>
      </c>
      <c r="I17" s="13">
        <f t="shared" si="0"/>
        <v>40</v>
      </c>
      <c r="J17" s="8">
        <v>164378</v>
      </c>
      <c r="K17" s="8">
        <v>44360</v>
      </c>
      <c r="L17" s="8">
        <f t="shared" si="1"/>
        <v>110640</v>
      </c>
      <c r="M17" s="8">
        <v>89232.7109375</v>
      </c>
      <c r="N17" s="23">
        <f t="shared" si="2"/>
        <v>1.2399040535425849</v>
      </c>
      <c r="O17" s="28">
        <v>1352</v>
      </c>
      <c r="P17" s="33">
        <f t="shared" si="3"/>
        <v>81.834319526627212</v>
      </c>
      <c r="Q17" s="38" t="s">
        <v>42</v>
      </c>
      <c r="R17" s="43">
        <f>ABS(N40-N17)*100</f>
        <v>14.937910449478299</v>
      </c>
      <c r="S17" t="s">
        <v>55</v>
      </c>
      <c r="U17" s="8">
        <v>43629</v>
      </c>
      <c r="V17" t="s">
        <v>44</v>
      </c>
      <c r="W17" s="18" t="s">
        <v>45</v>
      </c>
      <c r="Z17">
        <v>401</v>
      </c>
      <c r="AA17">
        <v>45</v>
      </c>
    </row>
    <row r="18" spans="1:27">
      <c r="A18" t="s">
        <v>83</v>
      </c>
      <c r="B18" t="s">
        <v>84</v>
      </c>
      <c r="C18" s="18">
        <v>45279</v>
      </c>
      <c r="D18" s="8">
        <v>102000</v>
      </c>
      <c r="E18" t="s">
        <v>46</v>
      </c>
      <c r="F18" t="s">
        <v>41</v>
      </c>
      <c r="G18" s="8">
        <v>102000</v>
      </c>
      <c r="H18" s="8">
        <v>62300</v>
      </c>
      <c r="I18" s="13">
        <f t="shared" si="0"/>
        <v>61.078431372549026</v>
      </c>
      <c r="J18" s="8">
        <v>168563</v>
      </c>
      <c r="K18" s="8">
        <v>33025</v>
      </c>
      <c r="L18" s="8">
        <f t="shared" si="1"/>
        <v>68975</v>
      </c>
      <c r="M18" s="8">
        <v>100771.75</v>
      </c>
      <c r="N18" s="23">
        <f t="shared" si="2"/>
        <v>0.68446762113389914</v>
      </c>
      <c r="O18" s="28">
        <v>1392</v>
      </c>
      <c r="P18" s="33">
        <f t="shared" si="3"/>
        <v>49.551005747126439</v>
      </c>
      <c r="Q18" s="38" t="s">
        <v>42</v>
      </c>
      <c r="R18" s="43">
        <f>ABS(N40-N18)*100</f>
        <v>70.481553690346871</v>
      </c>
      <c r="S18" t="s">
        <v>61</v>
      </c>
      <c r="U18" s="8">
        <v>31820</v>
      </c>
      <c r="V18" t="s">
        <v>44</v>
      </c>
      <c r="W18" s="18" t="s">
        <v>45</v>
      </c>
      <c r="Z18">
        <v>401</v>
      </c>
      <c r="AA18">
        <v>45</v>
      </c>
    </row>
    <row r="19" spans="1:27">
      <c r="A19" t="s">
        <v>83</v>
      </c>
      <c r="B19" t="s">
        <v>84</v>
      </c>
      <c r="C19" s="18">
        <v>45475</v>
      </c>
      <c r="D19" s="8">
        <v>225000</v>
      </c>
      <c r="E19" t="s">
        <v>46</v>
      </c>
      <c r="F19" t="s">
        <v>41</v>
      </c>
      <c r="G19" s="8">
        <v>225000</v>
      </c>
      <c r="H19" s="8">
        <v>73600</v>
      </c>
      <c r="I19" s="13">
        <f t="shared" si="0"/>
        <v>32.711111111111116</v>
      </c>
      <c r="J19" s="8">
        <v>168563</v>
      </c>
      <c r="K19" s="8">
        <v>33025</v>
      </c>
      <c r="L19" s="8">
        <f t="shared" si="1"/>
        <v>191975</v>
      </c>
      <c r="M19" s="8">
        <v>100771.75</v>
      </c>
      <c r="N19" s="23">
        <f t="shared" si="2"/>
        <v>1.905047793652487</v>
      </c>
      <c r="O19" s="28">
        <v>1392</v>
      </c>
      <c r="P19" s="33">
        <f t="shared" si="3"/>
        <v>137.91307471264369</v>
      </c>
      <c r="Q19" s="38" t="s">
        <v>42</v>
      </c>
      <c r="R19" s="43">
        <f>ABS(N40-N19)*100</f>
        <v>51.576463561511908</v>
      </c>
      <c r="S19" t="s">
        <v>61</v>
      </c>
      <c r="U19" s="8">
        <v>31820</v>
      </c>
      <c r="V19" t="s">
        <v>44</v>
      </c>
      <c r="W19" s="18" t="s">
        <v>45</v>
      </c>
      <c r="Z19">
        <v>401</v>
      </c>
      <c r="AA19">
        <v>45</v>
      </c>
    </row>
    <row r="20" spans="1:27">
      <c r="A20" t="s">
        <v>85</v>
      </c>
      <c r="B20" t="s">
        <v>86</v>
      </c>
      <c r="C20" s="18">
        <v>45565</v>
      </c>
      <c r="D20" s="8">
        <v>275000</v>
      </c>
      <c r="E20" t="s">
        <v>46</v>
      </c>
      <c r="F20" t="s">
        <v>41</v>
      </c>
      <c r="G20" s="8">
        <v>275000</v>
      </c>
      <c r="H20" s="8">
        <v>196000</v>
      </c>
      <c r="I20" s="13">
        <f t="shared" si="0"/>
        <v>71.27272727272728</v>
      </c>
      <c r="J20" s="8">
        <v>364288</v>
      </c>
      <c r="K20" s="8">
        <v>34793</v>
      </c>
      <c r="L20" s="8">
        <f t="shared" si="1"/>
        <v>240207</v>
      </c>
      <c r="M20" s="8">
        <v>244977.6875</v>
      </c>
      <c r="N20" s="23">
        <f t="shared" si="2"/>
        <v>0.98052603260041793</v>
      </c>
      <c r="O20" s="28">
        <v>2552</v>
      </c>
      <c r="P20" s="33">
        <f t="shared" si="3"/>
        <v>94.125</v>
      </c>
      <c r="Q20" s="38" t="s">
        <v>42</v>
      </c>
      <c r="R20" s="43">
        <f>ABS(N40-N20)*100</f>
        <v>40.875712543694995</v>
      </c>
      <c r="S20" t="s">
        <v>61</v>
      </c>
      <c r="U20" s="8">
        <v>32605</v>
      </c>
      <c r="V20" t="s">
        <v>44</v>
      </c>
      <c r="W20" s="18" t="s">
        <v>45</v>
      </c>
      <c r="Z20">
        <v>401</v>
      </c>
      <c r="AA20">
        <v>80</v>
      </c>
    </row>
    <row r="21" spans="1:27">
      <c r="A21" t="s">
        <v>87</v>
      </c>
      <c r="B21" t="s">
        <v>88</v>
      </c>
      <c r="C21" s="18">
        <v>45142</v>
      </c>
      <c r="D21" s="8">
        <v>251000</v>
      </c>
      <c r="E21" t="s">
        <v>46</v>
      </c>
      <c r="F21" t="s">
        <v>41</v>
      </c>
      <c r="G21" s="8">
        <v>251000</v>
      </c>
      <c r="H21" s="8">
        <v>90400</v>
      </c>
      <c r="I21" s="13">
        <f t="shared" si="0"/>
        <v>36.015936254980083</v>
      </c>
      <c r="J21" s="8">
        <v>233653</v>
      </c>
      <c r="K21" s="8">
        <v>43802</v>
      </c>
      <c r="L21" s="8">
        <f t="shared" si="1"/>
        <v>207198</v>
      </c>
      <c r="M21" s="8">
        <v>141153.15625</v>
      </c>
      <c r="N21" s="23">
        <f t="shared" si="2"/>
        <v>1.4678949129059946</v>
      </c>
      <c r="O21" s="28">
        <v>1120</v>
      </c>
      <c r="P21" s="33">
        <f t="shared" si="3"/>
        <v>184.99821428571428</v>
      </c>
      <c r="Q21" s="38" t="s">
        <v>42</v>
      </c>
      <c r="R21" s="43">
        <f>ABS(N40-N21)*100</f>
        <v>7.8611754868626704</v>
      </c>
      <c r="S21" t="s">
        <v>61</v>
      </c>
      <c r="U21" s="8">
        <v>40015</v>
      </c>
      <c r="V21" t="s">
        <v>44</v>
      </c>
      <c r="W21" s="18" t="s">
        <v>45</v>
      </c>
      <c r="Z21">
        <v>401</v>
      </c>
      <c r="AA21">
        <v>80</v>
      </c>
    </row>
    <row r="22" spans="1:27">
      <c r="A22" t="s">
        <v>89</v>
      </c>
      <c r="B22" t="s">
        <v>90</v>
      </c>
      <c r="C22" s="18">
        <v>45434</v>
      </c>
      <c r="D22" s="8">
        <v>60000</v>
      </c>
      <c r="E22" t="s">
        <v>91</v>
      </c>
      <c r="F22" t="s">
        <v>41</v>
      </c>
      <c r="G22" s="8">
        <v>60000</v>
      </c>
      <c r="H22" s="8">
        <v>25000</v>
      </c>
      <c r="I22" s="13">
        <f t="shared" si="0"/>
        <v>41.666666666666671</v>
      </c>
      <c r="J22" s="8">
        <v>66090</v>
      </c>
      <c r="K22" s="8">
        <v>23799</v>
      </c>
      <c r="L22" s="8">
        <f t="shared" si="1"/>
        <v>36201</v>
      </c>
      <c r="M22" s="8">
        <v>29166.20703125</v>
      </c>
      <c r="N22" s="23">
        <f t="shared" si="2"/>
        <v>1.2411967027873252</v>
      </c>
      <c r="O22" s="28">
        <v>648</v>
      </c>
      <c r="P22" s="33">
        <f t="shared" si="3"/>
        <v>55.86574074074074</v>
      </c>
      <c r="Q22" s="38" t="s">
        <v>42</v>
      </c>
      <c r="R22" s="43">
        <f>ABS(N40-N22)*100</f>
        <v>14.808645525004271</v>
      </c>
      <c r="S22" t="s">
        <v>92</v>
      </c>
      <c r="U22" s="8">
        <v>23598</v>
      </c>
      <c r="V22" t="s">
        <v>44</v>
      </c>
      <c r="W22" s="18" t="s">
        <v>45</v>
      </c>
      <c r="Z22">
        <v>401</v>
      </c>
      <c r="AA22">
        <v>38</v>
      </c>
    </row>
    <row r="23" spans="1:27">
      <c r="A23" t="s">
        <v>93</v>
      </c>
      <c r="B23" t="s">
        <v>94</v>
      </c>
      <c r="C23" s="18">
        <v>45320</v>
      </c>
      <c r="D23" s="8">
        <v>167000</v>
      </c>
      <c r="E23" t="s">
        <v>46</v>
      </c>
      <c r="F23" t="s">
        <v>41</v>
      </c>
      <c r="G23" s="8">
        <v>167000</v>
      </c>
      <c r="H23" s="8">
        <v>70000</v>
      </c>
      <c r="I23" s="13">
        <f t="shared" si="0"/>
        <v>41.916167664670652</v>
      </c>
      <c r="J23" s="8">
        <v>179290</v>
      </c>
      <c r="K23" s="8">
        <v>48673</v>
      </c>
      <c r="L23" s="8">
        <f t="shared" si="1"/>
        <v>118327</v>
      </c>
      <c r="M23" s="8">
        <v>97113.0078125</v>
      </c>
      <c r="N23" s="23">
        <f t="shared" si="2"/>
        <v>1.2184464539339437</v>
      </c>
      <c r="O23" s="28">
        <v>880</v>
      </c>
      <c r="P23" s="33">
        <f t="shared" si="3"/>
        <v>134.46250000000001</v>
      </c>
      <c r="Q23" s="38" t="s">
        <v>42</v>
      </c>
      <c r="R23" s="43">
        <f>ABS(N40-N23)*100</f>
        <v>17.083670410342421</v>
      </c>
      <c r="S23" t="s">
        <v>61</v>
      </c>
      <c r="U23" s="8">
        <v>46111</v>
      </c>
      <c r="V23" t="s">
        <v>44</v>
      </c>
      <c r="W23" s="18" t="s">
        <v>45</v>
      </c>
      <c r="Z23">
        <v>401</v>
      </c>
      <c r="AA23">
        <v>56</v>
      </c>
    </row>
    <row r="24" spans="1:27">
      <c r="A24" t="s">
        <v>95</v>
      </c>
      <c r="B24" t="s">
        <v>96</v>
      </c>
      <c r="C24" s="18">
        <v>45160</v>
      </c>
      <c r="D24" s="8">
        <v>225000</v>
      </c>
      <c r="E24" t="s">
        <v>46</v>
      </c>
      <c r="F24" t="s">
        <v>41</v>
      </c>
      <c r="G24" s="8">
        <v>225000</v>
      </c>
      <c r="H24" s="8">
        <v>59800</v>
      </c>
      <c r="I24" s="13">
        <f t="shared" si="0"/>
        <v>26.577777777777779</v>
      </c>
      <c r="J24" s="8">
        <v>165856</v>
      </c>
      <c r="K24" s="8">
        <v>50437</v>
      </c>
      <c r="L24" s="8">
        <f t="shared" si="1"/>
        <v>174563</v>
      </c>
      <c r="M24" s="8">
        <v>79599.3125</v>
      </c>
      <c r="N24" s="23">
        <f t="shared" si="2"/>
        <v>2.1930214535458457</v>
      </c>
      <c r="O24" s="28">
        <v>1568</v>
      </c>
      <c r="P24" s="33">
        <f t="shared" si="3"/>
        <v>111.32844387755102</v>
      </c>
      <c r="Q24" s="38" t="s">
        <v>42</v>
      </c>
      <c r="R24" s="43">
        <f>ABS(N40-N24)*100</f>
        <v>80.373829550847773</v>
      </c>
      <c r="S24" t="s">
        <v>76</v>
      </c>
      <c r="U24" s="8">
        <v>50009</v>
      </c>
      <c r="V24" t="s">
        <v>44</v>
      </c>
      <c r="W24" s="18" t="s">
        <v>45</v>
      </c>
      <c r="Z24">
        <v>401</v>
      </c>
      <c r="AA24">
        <v>47</v>
      </c>
    </row>
    <row r="25" spans="1:27">
      <c r="A25" t="s">
        <v>97</v>
      </c>
      <c r="B25" t="s">
        <v>98</v>
      </c>
      <c r="C25" s="18">
        <v>45674</v>
      </c>
      <c r="D25" s="8">
        <v>190000</v>
      </c>
      <c r="E25" t="s">
        <v>46</v>
      </c>
      <c r="F25" t="s">
        <v>41</v>
      </c>
      <c r="G25" s="8">
        <v>190000</v>
      </c>
      <c r="H25" s="8">
        <v>77500</v>
      </c>
      <c r="I25" s="13">
        <f t="shared" si="0"/>
        <v>40.789473684210527</v>
      </c>
      <c r="J25" s="8">
        <v>172400</v>
      </c>
      <c r="K25" s="8">
        <v>32190</v>
      </c>
      <c r="L25" s="8">
        <f t="shared" si="1"/>
        <v>157810</v>
      </c>
      <c r="M25" s="8">
        <v>104245.3515625</v>
      </c>
      <c r="N25" s="23">
        <f t="shared" si="2"/>
        <v>1.5138324887837848</v>
      </c>
      <c r="O25" s="28">
        <v>1474</v>
      </c>
      <c r="P25" s="33">
        <f t="shared" si="3"/>
        <v>107.06241519674356</v>
      </c>
      <c r="Q25" s="38" t="s">
        <v>42</v>
      </c>
      <c r="R25" s="43">
        <f>ABS(N40-N25)*100</f>
        <v>12.454933074641694</v>
      </c>
      <c r="S25" t="s">
        <v>55</v>
      </c>
      <c r="U25" s="8">
        <v>31820</v>
      </c>
      <c r="V25" t="s">
        <v>44</v>
      </c>
      <c r="W25" s="18" t="s">
        <v>45</v>
      </c>
      <c r="Z25">
        <v>401</v>
      </c>
      <c r="AA25">
        <v>58</v>
      </c>
    </row>
    <row r="26" spans="1:27">
      <c r="A26" t="s">
        <v>99</v>
      </c>
      <c r="B26" t="s">
        <v>100</v>
      </c>
      <c r="C26" s="18">
        <v>45191</v>
      </c>
      <c r="D26" s="8">
        <v>232000</v>
      </c>
      <c r="E26" t="s">
        <v>46</v>
      </c>
      <c r="F26" t="s">
        <v>41</v>
      </c>
      <c r="G26" s="8">
        <v>232000</v>
      </c>
      <c r="H26" s="8">
        <v>88200</v>
      </c>
      <c r="I26" s="13">
        <f t="shared" si="0"/>
        <v>38.017241379310349</v>
      </c>
      <c r="J26" s="8">
        <v>233843</v>
      </c>
      <c r="K26" s="8">
        <v>29772</v>
      </c>
      <c r="L26" s="8">
        <f t="shared" si="1"/>
        <v>202228</v>
      </c>
      <c r="M26" s="8">
        <v>151725.65625</v>
      </c>
      <c r="N26" s="23">
        <f t="shared" si="2"/>
        <v>1.3328530256398214</v>
      </c>
      <c r="O26" s="28">
        <v>1402</v>
      </c>
      <c r="P26" s="33">
        <f t="shared" si="3"/>
        <v>144.24251069900143</v>
      </c>
      <c r="Q26" s="38" t="s">
        <v>42</v>
      </c>
      <c r="R26" s="43">
        <f>ABS(N40-N26)*100</f>
        <v>5.6430132397546462</v>
      </c>
      <c r="S26" t="s">
        <v>101</v>
      </c>
      <c r="U26" s="8">
        <v>27557</v>
      </c>
      <c r="V26" t="s">
        <v>44</v>
      </c>
      <c r="W26" s="18" t="s">
        <v>45</v>
      </c>
      <c r="Z26">
        <v>401</v>
      </c>
      <c r="AA26">
        <v>76</v>
      </c>
    </row>
    <row r="27" spans="1:27">
      <c r="A27" t="s">
        <v>102</v>
      </c>
      <c r="B27" t="s">
        <v>103</v>
      </c>
      <c r="C27" s="18">
        <v>45579</v>
      </c>
      <c r="D27" s="8">
        <v>262500</v>
      </c>
      <c r="E27" t="s">
        <v>46</v>
      </c>
      <c r="F27" t="s">
        <v>41</v>
      </c>
      <c r="G27" s="8">
        <v>262500</v>
      </c>
      <c r="H27" s="8">
        <v>176700</v>
      </c>
      <c r="I27" s="13">
        <f t="shared" si="0"/>
        <v>67.314285714285717</v>
      </c>
      <c r="J27" s="8">
        <v>396970</v>
      </c>
      <c r="K27" s="8">
        <v>33048</v>
      </c>
      <c r="L27" s="8">
        <f t="shared" si="1"/>
        <v>229452</v>
      </c>
      <c r="M27" s="8">
        <v>270573.96875</v>
      </c>
      <c r="N27" s="23">
        <f t="shared" si="2"/>
        <v>0.84801949374518315</v>
      </c>
      <c r="O27" s="28">
        <v>2280</v>
      </c>
      <c r="P27" s="33">
        <f t="shared" si="3"/>
        <v>100.63684210526316</v>
      </c>
      <c r="Q27" s="38" t="s">
        <v>42</v>
      </c>
      <c r="R27" s="43">
        <f>ABS(N40-N27)*100</f>
        <v>54.126366429218479</v>
      </c>
      <c r="S27" t="s">
        <v>104</v>
      </c>
      <c r="U27" s="8">
        <v>31820</v>
      </c>
      <c r="V27" t="s">
        <v>44</v>
      </c>
      <c r="W27" s="18" t="s">
        <v>45</v>
      </c>
      <c r="Z27">
        <v>401</v>
      </c>
      <c r="AA27">
        <v>88</v>
      </c>
    </row>
    <row r="28" spans="1:27">
      <c r="A28" t="s">
        <v>105</v>
      </c>
      <c r="B28" t="s">
        <v>106</v>
      </c>
      <c r="C28" s="18">
        <v>45548</v>
      </c>
      <c r="D28" s="8">
        <v>190000</v>
      </c>
      <c r="E28" t="s">
        <v>46</v>
      </c>
      <c r="F28" t="s">
        <v>41</v>
      </c>
      <c r="G28" s="8">
        <v>190000</v>
      </c>
      <c r="H28" s="8">
        <v>52700</v>
      </c>
      <c r="I28" s="13">
        <f t="shared" si="0"/>
        <v>27.736842105263161</v>
      </c>
      <c r="J28" s="8">
        <v>143814</v>
      </c>
      <c r="K28" s="8">
        <v>29729</v>
      </c>
      <c r="L28" s="8">
        <f t="shared" si="1"/>
        <v>160271</v>
      </c>
      <c r="M28" s="8">
        <v>78679.3125</v>
      </c>
      <c r="N28" s="23">
        <f t="shared" si="2"/>
        <v>2.037015765738929</v>
      </c>
      <c r="O28" s="28">
        <v>1566</v>
      </c>
      <c r="P28" s="33">
        <f t="shared" si="3"/>
        <v>102.34418901660281</v>
      </c>
      <c r="Q28" s="38" t="s">
        <v>42</v>
      </c>
      <c r="R28" s="43">
        <f>ABS(N40-N28)*100</f>
        <v>64.773260770156099</v>
      </c>
      <c r="S28" t="s">
        <v>76</v>
      </c>
      <c r="U28" s="8">
        <v>29440</v>
      </c>
      <c r="V28" t="s">
        <v>44</v>
      </c>
      <c r="W28" s="18" t="s">
        <v>45</v>
      </c>
      <c r="Z28">
        <v>401</v>
      </c>
      <c r="AA28">
        <v>47</v>
      </c>
    </row>
    <row r="29" spans="1:27">
      <c r="A29" t="s">
        <v>107</v>
      </c>
      <c r="B29" t="s">
        <v>108</v>
      </c>
      <c r="C29" s="18">
        <v>45155</v>
      </c>
      <c r="D29" s="8">
        <v>254500</v>
      </c>
      <c r="E29" t="s">
        <v>46</v>
      </c>
      <c r="F29" t="s">
        <v>41</v>
      </c>
      <c r="G29" s="8">
        <v>254500</v>
      </c>
      <c r="H29" s="8">
        <v>75400</v>
      </c>
      <c r="I29" s="13">
        <f t="shared" si="0"/>
        <v>29.626719056974459</v>
      </c>
      <c r="J29" s="8">
        <v>198723</v>
      </c>
      <c r="K29" s="8">
        <v>34400</v>
      </c>
      <c r="L29" s="8">
        <f t="shared" si="1"/>
        <v>220100</v>
      </c>
      <c r="M29" s="8">
        <v>113326.203125</v>
      </c>
      <c r="N29" s="23">
        <f t="shared" si="2"/>
        <v>1.9421810131345121</v>
      </c>
      <c r="O29" s="28">
        <v>2280</v>
      </c>
      <c r="P29" s="33">
        <f t="shared" si="3"/>
        <v>96.535087719298247</v>
      </c>
      <c r="Q29" s="38" t="s">
        <v>42</v>
      </c>
      <c r="R29" s="43">
        <f>ABS(N40-N29)*100</f>
        <v>55.28978550971442</v>
      </c>
      <c r="S29" t="s">
        <v>76</v>
      </c>
      <c r="U29" s="8">
        <v>33840</v>
      </c>
      <c r="V29" t="s">
        <v>44</v>
      </c>
      <c r="W29" s="18" t="s">
        <v>45</v>
      </c>
      <c r="Z29">
        <v>401</v>
      </c>
      <c r="AA29">
        <v>53</v>
      </c>
    </row>
    <row r="30" spans="1:27">
      <c r="A30" t="s">
        <v>109</v>
      </c>
      <c r="B30" t="s">
        <v>110</v>
      </c>
      <c r="C30" s="18">
        <v>45743</v>
      </c>
      <c r="D30" s="8">
        <v>407500</v>
      </c>
      <c r="E30" t="s">
        <v>46</v>
      </c>
      <c r="F30" t="s">
        <v>41</v>
      </c>
      <c r="G30" s="8">
        <v>407500</v>
      </c>
      <c r="H30" s="8">
        <v>146600</v>
      </c>
      <c r="I30" s="13">
        <f t="shared" si="0"/>
        <v>35.975460122699388</v>
      </c>
      <c r="J30" s="8">
        <v>375073</v>
      </c>
      <c r="K30" s="8">
        <v>92221</v>
      </c>
      <c r="L30" s="8">
        <f t="shared" si="1"/>
        <v>315279</v>
      </c>
      <c r="M30" s="8">
        <v>210298.890625</v>
      </c>
      <c r="N30" s="23">
        <f t="shared" si="2"/>
        <v>1.499194784447047</v>
      </c>
      <c r="O30" s="28">
        <v>1322</v>
      </c>
      <c r="P30" s="33">
        <f t="shared" si="3"/>
        <v>238.48638426626323</v>
      </c>
      <c r="Q30" s="38" t="s">
        <v>42</v>
      </c>
      <c r="R30" s="43">
        <f>ABS(N40-N30)*100</f>
        <v>10.991162640967911</v>
      </c>
      <c r="S30" t="s">
        <v>61</v>
      </c>
      <c r="U30" s="8">
        <v>47550</v>
      </c>
      <c r="V30" t="s">
        <v>44</v>
      </c>
      <c r="W30" s="18" t="s">
        <v>45</v>
      </c>
      <c r="Z30">
        <v>401</v>
      </c>
      <c r="AA30">
        <v>90</v>
      </c>
    </row>
    <row r="31" spans="1:27">
      <c r="A31" t="s">
        <v>111</v>
      </c>
      <c r="B31" t="s">
        <v>112</v>
      </c>
      <c r="C31" s="18">
        <v>45342</v>
      </c>
      <c r="D31" s="8">
        <v>99900</v>
      </c>
      <c r="E31" t="s">
        <v>46</v>
      </c>
      <c r="F31" t="s">
        <v>41</v>
      </c>
      <c r="G31" s="8">
        <v>99900</v>
      </c>
      <c r="H31" s="8">
        <v>58400</v>
      </c>
      <c r="I31" s="13">
        <f t="shared" si="0"/>
        <v>58.458458458458459</v>
      </c>
      <c r="J31" s="8">
        <v>145975</v>
      </c>
      <c r="K31" s="8">
        <v>46126</v>
      </c>
      <c r="L31" s="8">
        <f t="shared" si="1"/>
        <v>53774</v>
      </c>
      <c r="M31" s="8">
        <v>74237.171875</v>
      </c>
      <c r="N31" s="23">
        <f t="shared" si="2"/>
        <v>0.72435410242384046</v>
      </c>
      <c r="O31" s="28">
        <v>1108</v>
      </c>
      <c r="P31" s="33">
        <f t="shared" si="3"/>
        <v>48.532490974729242</v>
      </c>
      <c r="Q31" s="38" t="s">
        <v>42</v>
      </c>
      <c r="R31" s="43">
        <f>ABS(N40-N31)*100</f>
        <v>66.492905561352742</v>
      </c>
      <c r="S31" t="s">
        <v>61</v>
      </c>
      <c r="U31" s="8">
        <v>45575</v>
      </c>
      <c r="V31" t="s">
        <v>44</v>
      </c>
      <c r="W31" s="18" t="s">
        <v>45</v>
      </c>
      <c r="Z31">
        <v>401</v>
      </c>
      <c r="AA31">
        <v>42</v>
      </c>
    </row>
    <row r="32" spans="1:27">
      <c r="A32" t="s">
        <v>111</v>
      </c>
      <c r="B32" t="s">
        <v>112</v>
      </c>
      <c r="C32" s="18">
        <v>45485</v>
      </c>
      <c r="D32" s="8">
        <v>210000</v>
      </c>
      <c r="E32" t="s">
        <v>46</v>
      </c>
      <c r="F32" t="s">
        <v>41</v>
      </c>
      <c r="G32" s="8">
        <v>210000</v>
      </c>
      <c r="H32" s="8">
        <v>66600</v>
      </c>
      <c r="I32" s="13">
        <f t="shared" si="0"/>
        <v>31.714285714285712</v>
      </c>
      <c r="J32" s="8">
        <v>145975</v>
      </c>
      <c r="K32" s="8">
        <v>46126</v>
      </c>
      <c r="L32" s="8">
        <f t="shared" si="1"/>
        <v>163874</v>
      </c>
      <c r="M32" s="8">
        <v>74237.171875</v>
      </c>
      <c r="N32" s="23">
        <f t="shared" si="2"/>
        <v>2.2074386168148998</v>
      </c>
      <c r="O32" s="28">
        <v>1108</v>
      </c>
      <c r="P32" s="33">
        <f t="shared" si="3"/>
        <v>147.90072202166064</v>
      </c>
      <c r="Q32" s="38" t="s">
        <v>42</v>
      </c>
      <c r="R32" s="43">
        <f>ABS(N40-N32)*100</f>
        <v>81.815545877753195</v>
      </c>
      <c r="S32" t="s">
        <v>61</v>
      </c>
      <c r="U32" s="8">
        <v>45575</v>
      </c>
      <c r="V32" t="s">
        <v>44</v>
      </c>
      <c r="W32" s="18" t="s">
        <v>45</v>
      </c>
      <c r="Z32">
        <v>401</v>
      </c>
      <c r="AA32">
        <v>42</v>
      </c>
    </row>
    <row r="33" spans="1:39">
      <c r="A33" t="s">
        <v>113</v>
      </c>
      <c r="B33" t="s">
        <v>114</v>
      </c>
      <c r="C33" s="18">
        <v>45693</v>
      </c>
      <c r="D33" s="8">
        <v>244000</v>
      </c>
      <c r="E33" t="s">
        <v>46</v>
      </c>
      <c r="F33" t="s">
        <v>41</v>
      </c>
      <c r="G33" s="8">
        <v>244000</v>
      </c>
      <c r="H33" s="8">
        <v>110500</v>
      </c>
      <c r="I33" s="13">
        <f t="shared" si="0"/>
        <v>45.286885245901637</v>
      </c>
      <c r="J33" s="8">
        <v>246511</v>
      </c>
      <c r="K33" s="8">
        <v>37078</v>
      </c>
      <c r="L33" s="8">
        <f t="shared" si="1"/>
        <v>206922</v>
      </c>
      <c r="M33" s="8">
        <v>155712.265625</v>
      </c>
      <c r="N33" s="23">
        <f t="shared" si="2"/>
        <v>1.3288741202849608</v>
      </c>
      <c r="O33" s="28">
        <v>1565</v>
      </c>
      <c r="P33" s="33">
        <f t="shared" si="3"/>
        <v>132.21853035143769</v>
      </c>
      <c r="Q33" s="38" t="s">
        <v>42</v>
      </c>
      <c r="R33" s="43">
        <f>ABS(N40-N33)*100</f>
        <v>6.0409037752407135</v>
      </c>
      <c r="S33" t="s">
        <v>101</v>
      </c>
      <c r="U33" s="8">
        <v>36000</v>
      </c>
      <c r="V33" t="s">
        <v>44</v>
      </c>
      <c r="W33" s="18" t="s">
        <v>45</v>
      </c>
      <c r="Z33">
        <v>401</v>
      </c>
      <c r="AA33">
        <v>77</v>
      </c>
    </row>
    <row r="34" spans="1:39">
      <c r="A34" t="s">
        <v>115</v>
      </c>
      <c r="B34" t="s">
        <v>116</v>
      </c>
      <c r="C34" s="18">
        <v>45148</v>
      </c>
      <c r="D34" s="8">
        <v>240000</v>
      </c>
      <c r="E34" t="s">
        <v>46</v>
      </c>
      <c r="F34" t="s">
        <v>41</v>
      </c>
      <c r="G34" s="8">
        <v>240000</v>
      </c>
      <c r="H34" s="8">
        <v>94300</v>
      </c>
      <c r="I34" s="13">
        <f t="shared" si="0"/>
        <v>39.291666666666671</v>
      </c>
      <c r="J34" s="8">
        <v>249362</v>
      </c>
      <c r="K34" s="8">
        <v>36513</v>
      </c>
      <c r="L34" s="8">
        <f t="shared" si="1"/>
        <v>203487</v>
      </c>
      <c r="M34" s="8">
        <v>158252.046875</v>
      </c>
      <c r="N34" s="23">
        <f t="shared" si="2"/>
        <v>1.2858411882705703</v>
      </c>
      <c r="O34" s="28">
        <v>1579</v>
      </c>
      <c r="P34" s="33">
        <f t="shared" si="3"/>
        <v>128.87080430652313</v>
      </c>
      <c r="Q34" s="38" t="s">
        <v>42</v>
      </c>
      <c r="R34" s="43">
        <f>ABS(N40-N34)*100</f>
        <v>10.344196976679765</v>
      </c>
      <c r="S34" t="s">
        <v>101</v>
      </c>
      <c r="U34" s="8">
        <v>36000</v>
      </c>
      <c r="V34" t="s">
        <v>44</v>
      </c>
      <c r="W34" s="18" t="s">
        <v>45</v>
      </c>
      <c r="Z34">
        <v>401</v>
      </c>
      <c r="AA34">
        <v>78</v>
      </c>
    </row>
    <row r="35" spans="1:39">
      <c r="A35" t="s">
        <v>115</v>
      </c>
      <c r="B35" t="s">
        <v>116</v>
      </c>
      <c r="C35" s="18">
        <v>45334</v>
      </c>
      <c r="D35" s="8">
        <v>250000</v>
      </c>
      <c r="E35" t="s">
        <v>46</v>
      </c>
      <c r="F35" t="s">
        <v>41</v>
      </c>
      <c r="G35" s="8">
        <v>250000</v>
      </c>
      <c r="H35" s="8">
        <v>94300</v>
      </c>
      <c r="I35" s="13">
        <f t="shared" si="0"/>
        <v>37.72</v>
      </c>
      <c r="J35" s="8">
        <v>249362</v>
      </c>
      <c r="K35" s="8">
        <v>36513</v>
      </c>
      <c r="L35" s="8">
        <f t="shared" si="1"/>
        <v>213487</v>
      </c>
      <c r="M35" s="8">
        <v>158252.046875</v>
      </c>
      <c r="N35" s="23">
        <f t="shared" si="2"/>
        <v>1.3490315241775606</v>
      </c>
      <c r="O35" s="28">
        <v>1579</v>
      </c>
      <c r="P35" s="33">
        <f t="shared" si="3"/>
        <v>135.20392653578213</v>
      </c>
      <c r="Q35" s="38" t="s">
        <v>42</v>
      </c>
      <c r="R35" s="43">
        <f>ABS(N40-N35)*100</f>
        <v>4.0251633859807345</v>
      </c>
      <c r="S35" t="s">
        <v>101</v>
      </c>
      <c r="U35" s="8">
        <v>36000</v>
      </c>
      <c r="V35" t="s">
        <v>44</v>
      </c>
      <c r="W35" s="18" t="s">
        <v>45</v>
      </c>
      <c r="Z35">
        <v>401</v>
      </c>
      <c r="AA35">
        <v>78</v>
      </c>
    </row>
    <row r="36" spans="1:39">
      <c r="A36" t="s">
        <v>117</v>
      </c>
      <c r="B36" t="s">
        <v>118</v>
      </c>
      <c r="C36" s="18">
        <v>45569</v>
      </c>
      <c r="D36" s="8">
        <v>258000</v>
      </c>
      <c r="E36" t="s">
        <v>46</v>
      </c>
      <c r="F36" t="s">
        <v>41</v>
      </c>
      <c r="G36" s="8">
        <v>258000</v>
      </c>
      <c r="H36" s="8">
        <v>112300</v>
      </c>
      <c r="I36" s="13">
        <f t="shared" si="0"/>
        <v>43.527131782945737</v>
      </c>
      <c r="J36" s="8">
        <v>250547</v>
      </c>
      <c r="K36" s="8">
        <v>37161</v>
      </c>
      <c r="L36" s="8">
        <f t="shared" si="1"/>
        <v>220839</v>
      </c>
      <c r="M36" s="8">
        <v>158651.296875</v>
      </c>
      <c r="N36" s="23">
        <f t="shared" si="2"/>
        <v>1.3919772756348607</v>
      </c>
      <c r="O36" s="28">
        <v>1579</v>
      </c>
      <c r="P36" s="33">
        <f t="shared" si="3"/>
        <v>139.86003799873339</v>
      </c>
      <c r="Q36" s="38" t="s">
        <v>42</v>
      </c>
      <c r="R36" s="43">
        <f>ABS(N40-N36)*100</f>
        <v>0.26941175974928289</v>
      </c>
      <c r="S36" t="s">
        <v>101</v>
      </c>
      <c r="U36" s="8">
        <v>36000</v>
      </c>
      <c r="V36" t="s">
        <v>44</v>
      </c>
      <c r="W36" s="18" t="s">
        <v>45</v>
      </c>
      <c r="Z36">
        <v>401</v>
      </c>
      <c r="AA36">
        <v>78</v>
      </c>
    </row>
    <row r="37" spans="1:39" ht="15" thickBot="1">
      <c r="A37" t="s">
        <v>119</v>
      </c>
      <c r="B37" t="s">
        <v>120</v>
      </c>
      <c r="C37" s="18">
        <v>45079</v>
      </c>
      <c r="D37" s="8">
        <v>230000</v>
      </c>
      <c r="E37" t="s">
        <v>46</v>
      </c>
      <c r="F37" t="s">
        <v>41</v>
      </c>
      <c r="G37" s="8">
        <v>230000</v>
      </c>
      <c r="H37" s="8">
        <v>100300</v>
      </c>
      <c r="I37" s="13">
        <f t="shared" si="0"/>
        <v>43.608695652173914</v>
      </c>
      <c r="J37" s="8">
        <v>264701</v>
      </c>
      <c r="K37" s="8">
        <v>41418</v>
      </c>
      <c r="L37" s="8">
        <f t="shared" si="1"/>
        <v>188582</v>
      </c>
      <c r="M37" s="8">
        <v>166009.671875</v>
      </c>
      <c r="N37" s="23">
        <f t="shared" si="2"/>
        <v>1.135969958075673</v>
      </c>
      <c r="O37" s="28">
        <v>1619</v>
      </c>
      <c r="P37" s="33">
        <f t="shared" si="3"/>
        <v>116.48054354539839</v>
      </c>
      <c r="Q37" s="38" t="s">
        <v>42</v>
      </c>
      <c r="R37" s="43">
        <f>ABS(N40-N37)*100</f>
        <v>25.331319996169487</v>
      </c>
      <c r="S37" t="s">
        <v>101</v>
      </c>
      <c r="U37" s="8">
        <v>40500</v>
      </c>
      <c r="V37" t="s">
        <v>44</v>
      </c>
      <c r="W37" s="18" t="s">
        <v>45</v>
      </c>
      <c r="Z37">
        <v>401</v>
      </c>
      <c r="AA37">
        <v>81</v>
      </c>
    </row>
    <row r="38" spans="1:39" ht="15.75" thickTop="1">
      <c r="A38" s="4"/>
      <c r="B38" s="4"/>
      <c r="C38" s="19" t="s">
        <v>121</v>
      </c>
      <c r="D38" s="9">
        <f>+SUM(D2:D37)</f>
        <v>6996200</v>
      </c>
      <c r="E38" s="4"/>
      <c r="F38" s="4"/>
      <c r="G38" s="9">
        <f>+SUM(G2:G37)</f>
        <v>6996200</v>
      </c>
      <c r="H38" s="9">
        <f>+SUM(H2:H37)</f>
        <v>2847300</v>
      </c>
      <c r="I38" s="14"/>
      <c r="J38" s="9">
        <f>+SUM(J2:J37)</f>
        <v>7050878</v>
      </c>
      <c r="K38" s="9"/>
      <c r="L38" s="9">
        <f>+SUM(L2:L37)</f>
        <v>5677642</v>
      </c>
      <c r="M38" s="9">
        <f>+SUM(M2:M37)</f>
        <v>4227810.2421875</v>
      </c>
      <c r="N38" s="24"/>
      <c r="O38" s="29"/>
      <c r="P38" s="34">
        <f>AVERAGE(P2:P37)</f>
        <v>105.01687146451705</v>
      </c>
      <c r="Q38" s="39"/>
      <c r="R38" s="44">
        <f>ABS(N40-N39)*100</f>
        <v>4.6355809183047825</v>
      </c>
      <c r="S38" s="4"/>
      <c r="T38" s="4"/>
      <c r="U38" s="9"/>
      <c r="V38" s="4"/>
      <c r="W38" s="19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ht="15">
      <c r="A39" s="5"/>
      <c r="B39" s="5"/>
      <c r="C39" s="20"/>
      <c r="D39" s="10"/>
      <c r="E39" s="5"/>
      <c r="F39" s="5"/>
      <c r="G39" s="10"/>
      <c r="H39" s="10" t="s">
        <v>122</v>
      </c>
      <c r="I39" s="15">
        <f>H38/G38*100</f>
        <v>40.697807381149765</v>
      </c>
      <c r="J39" s="10"/>
      <c r="K39" s="10"/>
      <c r="L39" s="10"/>
      <c r="M39" s="10" t="s">
        <v>123</v>
      </c>
      <c r="N39" s="25">
        <f>L38/M38</f>
        <v>1.3429273488543201</v>
      </c>
      <c r="O39" s="30"/>
      <c r="P39" s="35" t="s">
        <v>124</v>
      </c>
      <c r="Q39" s="40">
        <f>STDEV(N2:N37)</f>
        <v>0.41449216254596927</v>
      </c>
      <c r="R39" s="45"/>
      <c r="S39" s="5"/>
      <c r="T39" s="5"/>
      <c r="U39" s="10"/>
      <c r="V39" s="5"/>
      <c r="W39" s="20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ht="15">
      <c r="A40" s="6"/>
      <c r="B40" s="6"/>
      <c r="C40" s="21"/>
      <c r="D40" s="11"/>
      <c r="E40" s="6"/>
      <c r="F40" s="6"/>
      <c r="G40" s="11"/>
      <c r="H40" s="11" t="s">
        <v>125</v>
      </c>
      <c r="I40" s="16">
        <f>STDEV(I2:I37)</f>
        <v>11.474698313371967</v>
      </c>
      <c r="J40" s="11"/>
      <c r="K40" s="11"/>
      <c r="L40" s="11"/>
      <c r="M40" s="11" t="s">
        <v>126</v>
      </c>
      <c r="N40" s="26">
        <f>AVERAGE(N2:N37)</f>
        <v>1.3892831580373679</v>
      </c>
      <c r="O40" s="31"/>
      <c r="P40" s="36" t="s">
        <v>127</v>
      </c>
      <c r="Q40" s="47">
        <f>AVERAGE(R2:R37)</f>
        <v>32.02102817914345</v>
      </c>
      <c r="R40" s="46" t="s">
        <v>128</v>
      </c>
      <c r="S40" s="6">
        <f>+(Q40/N40)</f>
        <v>23.048597396357533</v>
      </c>
      <c r="T40" s="6"/>
      <c r="U40" s="11"/>
      <c r="V40" s="6"/>
      <c r="W40" s="21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2" spans="1:39" s="1" customFormat="1" ht="15">
      <c r="A42" s="1" t="s">
        <v>129</v>
      </c>
      <c r="C42" s="48"/>
      <c r="D42" s="49"/>
      <c r="G42" s="49"/>
      <c r="H42" s="49"/>
      <c r="I42" s="50"/>
      <c r="J42" s="49"/>
      <c r="K42" s="49"/>
      <c r="L42" s="49"/>
      <c r="M42" s="49"/>
      <c r="N42" s="51"/>
      <c r="O42" s="52"/>
      <c r="P42" s="53"/>
      <c r="Q42" s="54"/>
      <c r="R42" s="55"/>
      <c r="U42" s="49"/>
      <c r="W42" s="48"/>
    </row>
  </sheetData>
  <sheetProtection password="C7B3" sheet="1" objects="1" scenarios="1"/>
  <conditionalFormatting sqref="A2:AM3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Andy</cp:lastModifiedBy>
  <dcterms:created xsi:type="dcterms:W3CDTF">2026-01-27T23:28:44Z</dcterms:created>
  <dcterms:modified xsi:type="dcterms:W3CDTF">2026-03-09T22:50:44Z</dcterms:modified>
</cp:coreProperties>
</file>