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8680" yWindow="-15" windowWidth="29040" windowHeight="15720"/>
  </bookViews>
  <sheets>
    <sheet name="E.C.F.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/>
  <c r="L36"/>
  <c r="P36" s="1"/>
  <c r="L35"/>
  <c r="N35" s="1"/>
  <c r="R35" s="1"/>
  <c r="I35"/>
  <c r="P34"/>
  <c r="N34"/>
  <c r="R34" s="1"/>
  <c r="L34"/>
  <c r="I34"/>
  <c r="L33"/>
  <c r="P33" s="1"/>
  <c r="I33"/>
  <c r="N32"/>
  <c r="R32" s="1"/>
  <c r="L32"/>
  <c r="P32" s="1"/>
  <c r="I32"/>
  <c r="P35" l="1"/>
  <c r="N36"/>
  <c r="N33"/>
  <c r="R33" s="1"/>
  <c r="I37"/>
  <c r="L37"/>
  <c r="P37" s="1"/>
  <c r="I22"/>
  <c r="L22"/>
  <c r="P22" s="1"/>
  <c r="N37" l="1"/>
  <c r="N22"/>
  <c r="I2"/>
  <c r="L2"/>
  <c r="N2" s="1"/>
  <c r="I3"/>
  <c r="L3"/>
  <c r="P3" s="1"/>
  <c r="I4"/>
  <c r="L4"/>
  <c r="N4" s="1"/>
  <c r="I5"/>
  <c r="L5"/>
  <c r="N5" s="1"/>
  <c r="I6"/>
  <c r="L6"/>
  <c r="N6" s="1"/>
  <c r="I7"/>
  <c r="L7"/>
  <c r="N7" s="1"/>
  <c r="I8"/>
  <c r="L8"/>
  <c r="N8" s="1"/>
  <c r="I9"/>
  <c r="L9"/>
  <c r="P9" s="1"/>
  <c r="I10"/>
  <c r="L10"/>
  <c r="P10" s="1"/>
  <c r="I11"/>
  <c r="L11"/>
  <c r="N11" s="1"/>
  <c r="I12"/>
  <c r="L12"/>
  <c r="N12" s="1"/>
  <c r="I13"/>
  <c r="L13"/>
  <c r="N13" s="1"/>
  <c r="I15"/>
  <c r="L15"/>
  <c r="P15" s="1"/>
  <c r="I16"/>
  <c r="L16"/>
  <c r="N16" s="1"/>
  <c r="I17"/>
  <c r="L17"/>
  <c r="N17" s="1"/>
  <c r="I18"/>
  <c r="L18"/>
  <c r="N18" s="1"/>
  <c r="I19"/>
  <c r="L19"/>
  <c r="P19" s="1"/>
  <c r="I20"/>
  <c r="L20"/>
  <c r="P20" s="1"/>
  <c r="D23"/>
  <c r="G23"/>
  <c r="H23"/>
  <c r="J23"/>
  <c r="M23"/>
  <c r="N10" l="1"/>
  <c r="N3"/>
  <c r="N19"/>
  <c r="N20"/>
  <c r="P6"/>
  <c r="P7"/>
  <c r="N15"/>
  <c r="P17"/>
  <c r="I24"/>
  <c r="P12"/>
  <c r="P4"/>
  <c r="P16"/>
  <c r="N9"/>
  <c r="I25"/>
  <c r="P18"/>
  <c r="P13"/>
  <c r="P11"/>
  <c r="P8"/>
  <c r="P5"/>
  <c r="P2"/>
  <c r="L23"/>
  <c r="N24" s="1"/>
  <c r="Q24" l="1"/>
  <c r="N25"/>
  <c r="R36" s="1"/>
  <c r="P23"/>
  <c r="R22" l="1"/>
  <c r="R37"/>
  <c r="R20"/>
  <c r="R2"/>
  <c r="R7"/>
  <c r="R8"/>
  <c r="R3"/>
  <c r="R9"/>
  <c r="R4"/>
  <c r="R5"/>
  <c r="R10"/>
  <c r="R6"/>
  <c r="R16"/>
  <c r="R11"/>
  <c r="R15"/>
  <c r="R12"/>
  <c r="R23"/>
  <c r="R17"/>
  <c r="R18"/>
  <c r="R13"/>
  <c r="R19"/>
  <c r="Q25" l="1"/>
  <c r="S25" s="1"/>
</calcChain>
</file>

<file path=xl/sharedStrings.xml><?xml version="1.0" encoding="utf-8"?>
<sst xmlns="http://schemas.openxmlformats.org/spreadsheetml/2006/main" count="252" uniqueCount="116">
  <si>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</si>
  <si>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</si>
  <si>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</si>
  <si>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</si>
  <si>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</si>
  <si>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</si>
  <si>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</si>
  <si>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</si>
  <si>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</si>
  <si>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</si>
  <si>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</si>
  <si>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</si>
  <si>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</si>
  <si>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</si>
  <si>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</si>
  <si>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</si>
  <si>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</si>
  <si>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</si>
  <si>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</si>
  <si>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</si>
  <si>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</si>
  <si>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</si>
  <si>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</si>
  <si>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</si>
  <si>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</si>
  <si>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</si>
  <si>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</si>
  <si>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</si>
  <si>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</si>
  <si>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</si>
  <si>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</si>
  <si>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</si>
  <si>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</si>
  <si>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</si>
  <si>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</si>
  <si>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</si>
  <si>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</si>
  <si>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</si>
  <si>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</si>
  <si>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001-101-031-01</t>
  </si>
  <si>
    <t>124 N RAILROAD RD</t>
  </si>
  <si>
    <t>WD</t>
  </si>
  <si>
    <t>03-ARM'S LENGTH</t>
  </si>
  <si>
    <t>2003</t>
  </si>
  <si>
    <t>Yes</t>
  </si>
  <si>
    <t xml:space="preserve">  /  /    </t>
  </si>
  <si>
    <t>2003 MONTCALM VILLAGES COMM/IND</t>
  </si>
  <si>
    <t>005-016-027-01</t>
  </si>
  <si>
    <t>8161 E SIDNEY RD</t>
  </si>
  <si>
    <t>LC</t>
  </si>
  <si>
    <t>No</t>
  </si>
  <si>
    <t>20-MULTI PARCEL SALE REF</t>
  </si>
  <si>
    <t>005-104-001-00</t>
  </si>
  <si>
    <t>307 S MAIN ST</t>
  </si>
  <si>
    <t>MLC</t>
  </si>
  <si>
    <t>005-610-031-00</t>
  </si>
  <si>
    <t>102 S MAIN ST</t>
  </si>
  <si>
    <t>005-610-034-60</t>
  </si>
  <si>
    <t>114 S MAIN ST</t>
  </si>
  <si>
    <t>QC</t>
  </si>
  <si>
    <t>18-LIFE ESTATE</t>
  </si>
  <si>
    <t>013-170-010-00</t>
  </si>
  <si>
    <t>116 W SECOND ST</t>
  </si>
  <si>
    <t>PTA</t>
  </si>
  <si>
    <t>33-TO BE DETERMINED</t>
  </si>
  <si>
    <t>014-104-013-00</t>
  </si>
  <si>
    <t>11468 PINE ST</t>
  </si>
  <si>
    <t>014-108-001-50</t>
  </si>
  <si>
    <t>2921 OAK ST</t>
  </si>
  <si>
    <t>014-108-023-00</t>
  </si>
  <si>
    <t>016-082-001-00</t>
  </si>
  <si>
    <t>1210 N GREENVILLE RD</t>
  </si>
  <si>
    <t>BAR</t>
  </si>
  <si>
    <t>018-511-194-00</t>
  </si>
  <si>
    <t>THIRD STREET</t>
  </si>
  <si>
    <t>018-511-183-40, 018-511-187-00</t>
  </si>
  <si>
    <t>020-104-003-02</t>
  </si>
  <si>
    <t>15225 W HOWARD CITY - EDMORE RD</t>
  </si>
  <si>
    <t>020-104-010-00</t>
  </si>
  <si>
    <t>303 W MAIN ST</t>
  </si>
  <si>
    <t>041-628-001-70</t>
  </si>
  <si>
    <t>1398 INDUSTRIAL PARK DR</t>
  </si>
  <si>
    <t>042-102-004-00</t>
  </si>
  <si>
    <t>326 S LINCOLN AVE</t>
  </si>
  <si>
    <t>CD</t>
  </si>
  <si>
    <t>043-006-016-02</t>
  </si>
  <si>
    <t>102 CONDENSERY RD</t>
  </si>
  <si>
    <t>044-700-012-01</t>
  </si>
  <si>
    <t>570 E GRANT ST</t>
  </si>
  <si>
    <t>051-115-101-00</t>
  </si>
  <si>
    <t>053-101-002-00</t>
  </si>
  <si>
    <t>111 W MAIN ST</t>
  </si>
  <si>
    <t>053-101-009-10</t>
  </si>
  <si>
    <t>106 S CAMBURN ST</t>
  </si>
  <si>
    <t>053-106-004-00</t>
  </si>
  <si>
    <t>106 E WALNUT ST</t>
  </si>
  <si>
    <t>053-113-006-00</t>
  </si>
  <si>
    <t>106 W MAIN ST</t>
  </si>
  <si>
    <t>053-113-009-00</t>
  </si>
  <si>
    <t>119 N CAMBURN ST</t>
  </si>
  <si>
    <t>053-113-012-00</t>
  </si>
  <si>
    <t>110 W MAIN ST</t>
  </si>
  <si>
    <t>29-SELLERS INTEREST IN A LC</t>
  </si>
  <si>
    <t>053-115-005-00</t>
  </si>
  <si>
    <t>207 E MAIN ST</t>
  </si>
  <si>
    <t>053-196-175-00</t>
  </si>
  <si>
    <t>N STATE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</si>
  <si>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</si>
  <si>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</si>
  <si>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</si>
  <si>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</si>
  <si>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</si>
  <si>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</si>
  <si>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</si>
  <si>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</si>
  <si>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ECF-COM/IND-REYNOLDS-2026   .829 CALCULATED  .825 AVE.  AND .827 APPLIED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</si>
</sst>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7"/>
  <sheetViews>
    <sheetView tabSelected="1" workbookViewId="0">
      <selection activeCell="A29" sqref="A29"/>
    </sheetView>
  </sheetViews>
  <sheetFormatPr defaultRowHeight="14.25"/>
  <cols>
    <col min="1" max="1" width="14.375" bestFit="1" customWidth="1"/>
    <col min="2" max="2" width="33.25" bestFit="1" customWidth="1"/>
    <col min="3" max="3" width="9.625" style="17" bestFit="1" customWidth="1"/>
    <col min="4" max="4" width="11.875" style="7" bestFit="1" customWidth="1"/>
    <col min="5" max="5" width="5.75" bestFit="1" customWidth="1"/>
    <col min="6" max="6" width="29.375" bestFit="1" customWidth="1"/>
    <col min="7" max="7" width="11.875" style="7" bestFit="1" customWidth="1"/>
    <col min="8" max="8" width="14.75" style="7" bestFit="1" customWidth="1"/>
    <col min="9" max="9" width="12.75" style="12" bestFit="1" customWidth="1"/>
    <col min="10" max="10" width="13.75" style="7" bestFit="1" customWidth="1"/>
    <col min="11" max="11" width="11.125" style="7" bestFit="1" customWidth="1"/>
    <col min="12" max="12" width="13.875" style="7" bestFit="1" customWidth="1"/>
    <col min="13" max="13" width="13.125" style="7" bestFit="1" customWidth="1"/>
    <col min="14" max="14" width="7" style="22" bestFit="1" customWidth="1"/>
    <col min="15" max="15" width="10" style="27" bestFit="1" customWidth="1"/>
    <col min="16" max="16" width="15.875" style="32" bestFit="1" customWidth="1"/>
    <col min="17" max="17" width="11.625" style="40" bestFit="1" customWidth="1"/>
    <col min="18" max="18" width="19.125" style="42" bestFit="1" customWidth="1"/>
    <col min="19" max="19" width="13.375" bestFit="1" customWidth="1"/>
    <col min="20" max="20" width="15.125" bestFit="1" customWidth="1"/>
    <col min="21" max="21" width="10.75" style="7" bestFit="1" customWidth="1"/>
    <col min="22" max="22" width="11.625" bestFit="1" customWidth="1"/>
    <col min="23" max="23" width="10.375" style="17" bestFit="1" customWidth="1"/>
    <col min="24" max="24" width="28.875" bestFit="1" customWidth="1"/>
    <col min="25" max="25" width="34.875" bestFit="1" customWidth="1"/>
    <col min="26" max="26" width="14.25" bestFit="1" customWidth="1"/>
    <col min="27" max="27" width="13.875" bestFit="1" customWidth="1"/>
    <col min="28" max="28" width="19" bestFit="1" customWidth="1"/>
    <col min="29" max="29" width="7.25" bestFit="1" customWidth="1"/>
    <col min="30" max="30" width="13.125" bestFit="1" customWidth="1"/>
    <col min="31" max="31" width="6.625" bestFit="1" customWidth="1"/>
    <col min="32" max="32" width="20.375" bestFit="1" customWidth="1"/>
    <col min="33" max="33" width="17" bestFit="1" customWidth="1"/>
    <col min="34" max="34" width="15" bestFit="1" customWidth="1"/>
    <col min="35" max="35" width="10.875" bestFit="1" customWidth="1"/>
    <col min="36" max="36" width="16.75" bestFit="1" customWidth="1"/>
    <col min="37" max="37" width="21.375" bestFit="1" customWidth="1"/>
    <col min="38" max="38" width="21.125" bestFit="1" customWidth="1"/>
    <col min="39" max="39" width="17" bestFit="1" customWidth="1"/>
  </cols>
  <sheetData>
    <row r="1" spans="1:64" ht="1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39</v>
      </c>
      <c r="B2" t="s">
        <v>40</v>
      </c>
      <c r="C2" s="17">
        <v>45443</v>
      </c>
      <c r="D2" s="7">
        <v>76100</v>
      </c>
      <c r="E2" t="s">
        <v>41</v>
      </c>
      <c r="F2" t="s">
        <v>42</v>
      </c>
      <c r="G2" s="7">
        <v>76100</v>
      </c>
      <c r="H2" s="7">
        <v>32700</v>
      </c>
      <c r="I2" s="12">
        <f t="shared" ref="I2:I22" si="0">H2/G2*100</f>
        <v>42.96977660972405</v>
      </c>
      <c r="J2" s="7">
        <v>68029</v>
      </c>
      <c r="K2" s="7">
        <v>13258</v>
      </c>
      <c r="L2" s="7">
        <f t="shared" ref="L2:L22" si="1">G2-K2</f>
        <v>62842</v>
      </c>
      <c r="M2" s="7">
        <v>78021.36752</v>
      </c>
      <c r="N2" s="22">
        <f t="shared" ref="N2:N22" si="2">L2/M2</f>
        <v>0.8054460207185048</v>
      </c>
      <c r="O2" s="27">
        <v>720</v>
      </c>
      <c r="P2" s="32">
        <f t="shared" ref="P2:P22" si="3">L2/O2</f>
        <v>87.280555555555551</v>
      </c>
      <c r="Q2" s="37" t="s">
        <v>43</v>
      </c>
      <c r="R2" s="42">
        <f>ABS(N25-N2)*100</f>
        <v>1.9172051359877096</v>
      </c>
      <c r="U2" s="7">
        <v>11806</v>
      </c>
      <c r="V2" t="s">
        <v>44</v>
      </c>
      <c r="W2" s="17" t="s">
        <v>45</v>
      </c>
      <c r="Y2" t="s">
        <v>46</v>
      </c>
      <c r="Z2">
        <v>201</v>
      </c>
      <c r="AA2">
        <v>0</v>
      </c>
      <c r="AL2" s="2"/>
      <c r="BC2" s="2"/>
      <c r="BE2" s="2"/>
    </row>
    <row r="3" spans="1:64">
      <c r="A3" t="s">
        <v>47</v>
      </c>
      <c r="B3" t="s">
        <v>48</v>
      </c>
      <c r="C3" s="17">
        <v>45443</v>
      </c>
      <c r="D3" s="7">
        <v>150000</v>
      </c>
      <c r="E3" t="s">
        <v>49</v>
      </c>
      <c r="F3" t="s">
        <v>42</v>
      </c>
      <c r="G3" s="7">
        <v>150000</v>
      </c>
      <c r="H3" s="7">
        <v>48600</v>
      </c>
      <c r="I3" s="12">
        <f t="shared" si="0"/>
        <v>32.4</v>
      </c>
      <c r="J3" s="7">
        <v>123001</v>
      </c>
      <c r="K3" s="7">
        <v>25529</v>
      </c>
      <c r="L3" s="7">
        <f t="shared" si="1"/>
        <v>124471</v>
      </c>
      <c r="M3" s="7">
        <v>138849.00284999999</v>
      </c>
      <c r="N3" s="22">
        <f t="shared" si="2"/>
        <v>0.89644864165475724</v>
      </c>
      <c r="O3" s="27">
        <v>6936</v>
      </c>
      <c r="P3" s="32">
        <f t="shared" si="3"/>
        <v>17.945645905420992</v>
      </c>
      <c r="Q3" s="37" t="s">
        <v>43</v>
      </c>
      <c r="R3" s="42">
        <f>ABS(N25-N3)*100</f>
        <v>7.1830569576375343</v>
      </c>
      <c r="U3" s="7">
        <v>23250</v>
      </c>
      <c r="V3" t="s">
        <v>44</v>
      </c>
      <c r="W3" s="17" t="s">
        <v>45</v>
      </c>
      <c r="Y3" t="s">
        <v>46</v>
      </c>
      <c r="Z3">
        <v>201</v>
      </c>
      <c r="AA3">
        <v>0</v>
      </c>
    </row>
    <row r="4" spans="1:64">
      <c r="A4" t="s">
        <v>52</v>
      </c>
      <c r="B4" t="s">
        <v>53</v>
      </c>
      <c r="C4" s="17">
        <v>45673</v>
      </c>
      <c r="D4" s="7">
        <v>265000</v>
      </c>
      <c r="E4" t="s">
        <v>54</v>
      </c>
      <c r="F4" t="s">
        <v>42</v>
      </c>
      <c r="G4" s="7">
        <v>265000</v>
      </c>
      <c r="H4" s="7">
        <v>52700</v>
      </c>
      <c r="I4" s="12">
        <f t="shared" si="0"/>
        <v>19.886792452830189</v>
      </c>
      <c r="J4" s="7">
        <v>180107</v>
      </c>
      <c r="K4" s="7">
        <v>14162</v>
      </c>
      <c r="L4" s="7">
        <f t="shared" si="1"/>
        <v>250838</v>
      </c>
      <c r="M4" s="7">
        <v>236388.88889</v>
      </c>
      <c r="N4" s="22">
        <f t="shared" si="2"/>
        <v>1.0611243243193367</v>
      </c>
      <c r="O4" s="27">
        <v>3535</v>
      </c>
      <c r="P4" s="32">
        <f t="shared" si="3"/>
        <v>70.958415841584156</v>
      </c>
      <c r="Q4" s="37" t="s">
        <v>43</v>
      </c>
      <c r="R4" s="42">
        <f>ABS(N25-N4)*100</f>
        <v>23.650625224095478</v>
      </c>
      <c r="U4" s="7">
        <v>10727</v>
      </c>
      <c r="V4" t="s">
        <v>50</v>
      </c>
      <c r="W4" s="17" t="s">
        <v>45</v>
      </c>
      <c r="Y4" t="s">
        <v>46</v>
      </c>
      <c r="Z4">
        <v>201</v>
      </c>
      <c r="AA4">
        <v>0</v>
      </c>
    </row>
    <row r="5" spans="1:64">
      <c r="A5" t="s">
        <v>55</v>
      </c>
      <c r="B5" t="s">
        <v>56</v>
      </c>
      <c r="C5" s="17">
        <v>45230</v>
      </c>
      <c r="D5" s="7">
        <v>135000</v>
      </c>
      <c r="E5" t="s">
        <v>41</v>
      </c>
      <c r="F5" t="s">
        <v>42</v>
      </c>
      <c r="G5" s="7">
        <v>135000</v>
      </c>
      <c r="H5" s="7">
        <v>44800</v>
      </c>
      <c r="I5" s="12">
        <f t="shared" si="0"/>
        <v>33.185185185185183</v>
      </c>
      <c r="J5" s="7">
        <v>104566</v>
      </c>
      <c r="K5" s="7">
        <v>15057</v>
      </c>
      <c r="L5" s="7">
        <f t="shared" si="1"/>
        <v>119943</v>
      </c>
      <c r="M5" s="7">
        <v>127505.69800999999</v>
      </c>
      <c r="N5" s="22">
        <f t="shared" si="2"/>
        <v>0.94068737218781495</v>
      </c>
      <c r="O5" s="27">
        <v>4058</v>
      </c>
      <c r="P5" s="32">
        <f t="shared" si="3"/>
        <v>29.557171020206997</v>
      </c>
      <c r="Q5" s="37" t="s">
        <v>43</v>
      </c>
      <c r="R5" s="42">
        <f>ABS(N25-N5)*100</f>
        <v>11.606930010943305</v>
      </c>
      <c r="U5" s="7">
        <v>15057</v>
      </c>
      <c r="V5" t="s">
        <v>50</v>
      </c>
      <c r="W5" s="17" t="s">
        <v>45</v>
      </c>
      <c r="Y5" t="s">
        <v>46</v>
      </c>
      <c r="Z5">
        <v>201</v>
      </c>
      <c r="AA5">
        <v>0</v>
      </c>
    </row>
    <row r="6" spans="1:64">
      <c r="A6" t="s">
        <v>57</v>
      </c>
      <c r="B6" t="s">
        <v>58</v>
      </c>
      <c r="C6" s="17">
        <v>45436</v>
      </c>
      <c r="D6" s="7">
        <v>175000</v>
      </c>
      <c r="E6" t="s">
        <v>59</v>
      </c>
      <c r="F6" t="s">
        <v>60</v>
      </c>
      <c r="G6" s="7">
        <v>175000</v>
      </c>
      <c r="H6" s="7">
        <v>55100</v>
      </c>
      <c r="I6" s="12">
        <f t="shared" si="0"/>
        <v>31.485714285714284</v>
      </c>
      <c r="J6" s="7">
        <v>148469</v>
      </c>
      <c r="K6" s="7">
        <v>9543</v>
      </c>
      <c r="L6" s="7">
        <f t="shared" si="1"/>
        <v>165457</v>
      </c>
      <c r="M6" s="7">
        <v>197900.2849</v>
      </c>
      <c r="N6" s="22">
        <f t="shared" si="2"/>
        <v>0.83606246491057978</v>
      </c>
      <c r="O6" s="27">
        <v>3788</v>
      </c>
      <c r="P6" s="32">
        <f t="shared" si="3"/>
        <v>43.679250263991555</v>
      </c>
      <c r="Q6" s="37" t="s">
        <v>43</v>
      </c>
      <c r="R6" s="42">
        <f>ABS(N25-N6)*100</f>
        <v>1.1444392832197892</v>
      </c>
      <c r="U6" s="7">
        <v>9543</v>
      </c>
      <c r="V6" t="s">
        <v>44</v>
      </c>
      <c r="W6" s="17" t="s">
        <v>45</v>
      </c>
      <c r="Y6" t="s">
        <v>46</v>
      </c>
      <c r="Z6">
        <v>201</v>
      </c>
      <c r="AA6">
        <v>0</v>
      </c>
    </row>
    <row r="7" spans="1:64">
      <c r="A7" t="s">
        <v>61</v>
      </c>
      <c r="B7" t="s">
        <v>62</v>
      </c>
      <c r="C7" s="17">
        <v>45497</v>
      </c>
      <c r="D7" s="7">
        <v>200000</v>
      </c>
      <c r="E7" t="s">
        <v>63</v>
      </c>
      <c r="F7" t="s">
        <v>64</v>
      </c>
      <c r="G7" s="7">
        <v>200000</v>
      </c>
      <c r="H7" s="7">
        <v>51200</v>
      </c>
      <c r="I7" s="12">
        <f t="shared" si="0"/>
        <v>25.6</v>
      </c>
      <c r="J7" s="7">
        <v>159948</v>
      </c>
      <c r="K7" s="7">
        <v>11515</v>
      </c>
      <c r="L7" s="7">
        <f t="shared" si="1"/>
        <v>188485</v>
      </c>
      <c r="M7" s="7">
        <v>211443.01994</v>
      </c>
      <c r="N7" s="22">
        <f t="shared" si="2"/>
        <v>0.89142219049598015</v>
      </c>
      <c r="O7" s="27">
        <v>2391</v>
      </c>
      <c r="P7" s="32">
        <f t="shared" si="3"/>
        <v>78.831033040568798</v>
      </c>
      <c r="Q7" s="37" t="s">
        <v>43</v>
      </c>
      <c r="R7" s="42">
        <f>ABS(N25-N7)*100</f>
        <v>6.6804118417598257</v>
      </c>
      <c r="U7" s="7">
        <v>11515</v>
      </c>
      <c r="V7" t="s">
        <v>44</v>
      </c>
      <c r="W7" s="17" t="s">
        <v>45</v>
      </c>
      <c r="Y7" t="s">
        <v>46</v>
      </c>
      <c r="Z7">
        <v>201</v>
      </c>
      <c r="AA7">
        <v>0</v>
      </c>
    </row>
    <row r="8" spans="1:64">
      <c r="A8" t="s">
        <v>65</v>
      </c>
      <c r="B8" t="s">
        <v>66</v>
      </c>
      <c r="C8" s="17">
        <v>45182</v>
      </c>
      <c r="D8" s="7">
        <v>65000</v>
      </c>
      <c r="E8" t="s">
        <v>41</v>
      </c>
      <c r="F8" t="s">
        <v>42</v>
      </c>
      <c r="G8" s="7">
        <v>65000</v>
      </c>
      <c r="H8" s="7">
        <v>27000</v>
      </c>
      <c r="I8" s="12">
        <f t="shared" si="0"/>
        <v>41.53846153846154</v>
      </c>
      <c r="J8" s="7">
        <v>56411</v>
      </c>
      <c r="K8" s="7">
        <v>9175</v>
      </c>
      <c r="L8" s="7">
        <f t="shared" si="1"/>
        <v>55825</v>
      </c>
      <c r="M8" s="7">
        <v>67287.749290000007</v>
      </c>
      <c r="N8" s="22">
        <f t="shared" si="2"/>
        <v>0.82964582095624428</v>
      </c>
      <c r="O8" s="27">
        <v>762</v>
      </c>
      <c r="P8" s="32">
        <f t="shared" si="3"/>
        <v>73.261154855643042</v>
      </c>
      <c r="Q8" s="37" t="s">
        <v>43</v>
      </c>
      <c r="R8" s="42">
        <f>ABS(N25-N8)*100</f>
        <v>0.50277488778623924</v>
      </c>
      <c r="U8" s="7">
        <v>8786</v>
      </c>
      <c r="V8" t="s">
        <v>50</v>
      </c>
      <c r="W8" s="17" t="s">
        <v>45</v>
      </c>
      <c r="Y8" t="s">
        <v>46</v>
      </c>
      <c r="Z8">
        <v>201</v>
      </c>
      <c r="AA8">
        <v>0</v>
      </c>
    </row>
    <row r="9" spans="1:64">
      <c r="A9" t="s">
        <v>67</v>
      </c>
      <c r="B9" t="s">
        <v>68</v>
      </c>
      <c r="C9" s="17">
        <v>45426</v>
      </c>
      <c r="D9" s="7">
        <v>220000</v>
      </c>
      <c r="E9" t="s">
        <v>41</v>
      </c>
      <c r="F9" t="s">
        <v>42</v>
      </c>
      <c r="G9" s="7">
        <v>220000</v>
      </c>
      <c r="H9" s="7">
        <v>92700</v>
      </c>
      <c r="I9" s="12">
        <f t="shared" si="0"/>
        <v>42.13636363636364</v>
      </c>
      <c r="J9" s="7">
        <v>218818</v>
      </c>
      <c r="K9" s="7">
        <v>29974</v>
      </c>
      <c r="L9" s="7">
        <f t="shared" si="1"/>
        <v>190026</v>
      </c>
      <c r="M9" s="7">
        <v>269008.54700999998</v>
      </c>
      <c r="N9" s="22">
        <f t="shared" si="2"/>
        <v>0.70639391243184579</v>
      </c>
      <c r="O9" s="27">
        <v>2307</v>
      </c>
      <c r="P9" s="32">
        <f t="shared" si="3"/>
        <v>82.369310793237972</v>
      </c>
      <c r="Q9" s="37" t="s">
        <v>43</v>
      </c>
      <c r="R9" s="42">
        <f>ABS(N25-N9)*100</f>
        <v>11.82241596465361</v>
      </c>
      <c r="U9" s="7">
        <v>15688</v>
      </c>
      <c r="V9" t="s">
        <v>44</v>
      </c>
      <c r="W9" s="17" t="s">
        <v>45</v>
      </c>
      <c r="X9" t="s">
        <v>69</v>
      </c>
      <c r="Y9" t="s">
        <v>46</v>
      </c>
      <c r="Z9">
        <v>201</v>
      </c>
      <c r="AA9">
        <v>0</v>
      </c>
    </row>
    <row r="10" spans="1:64">
      <c r="A10" t="s">
        <v>70</v>
      </c>
      <c r="B10" t="s">
        <v>71</v>
      </c>
      <c r="C10" s="17">
        <v>45034</v>
      </c>
      <c r="D10" s="7">
        <v>128500</v>
      </c>
      <c r="E10" t="s">
        <v>59</v>
      </c>
      <c r="F10" t="s">
        <v>42</v>
      </c>
      <c r="G10" s="7">
        <v>128500</v>
      </c>
      <c r="H10" s="7">
        <v>53400</v>
      </c>
      <c r="I10" s="12">
        <f t="shared" si="0"/>
        <v>41.556420233463037</v>
      </c>
      <c r="J10" s="7">
        <v>113655</v>
      </c>
      <c r="K10" s="7">
        <v>29875</v>
      </c>
      <c r="L10" s="7">
        <f t="shared" si="1"/>
        <v>98625</v>
      </c>
      <c r="M10" s="7">
        <v>119344.72934000001</v>
      </c>
      <c r="N10" s="22">
        <f t="shared" si="2"/>
        <v>0.82638756269686808</v>
      </c>
      <c r="O10" s="27">
        <v>1952</v>
      </c>
      <c r="P10" s="32">
        <f t="shared" si="3"/>
        <v>50.525102459016395</v>
      </c>
      <c r="Q10" s="37" t="s">
        <v>43</v>
      </c>
      <c r="R10" s="42">
        <f>ABS(N25-N10)*100</f>
        <v>0.17694906184861914</v>
      </c>
      <c r="T10" t="s">
        <v>72</v>
      </c>
      <c r="U10" s="7">
        <v>29745</v>
      </c>
      <c r="V10" t="s">
        <v>50</v>
      </c>
      <c r="W10" s="17" t="s">
        <v>45</v>
      </c>
      <c r="Y10" t="s">
        <v>46</v>
      </c>
      <c r="Z10">
        <v>201</v>
      </c>
      <c r="AA10">
        <v>0</v>
      </c>
    </row>
    <row r="11" spans="1:64">
      <c r="A11" t="s">
        <v>73</v>
      </c>
      <c r="B11" t="s">
        <v>74</v>
      </c>
      <c r="C11" s="17">
        <v>45099</v>
      </c>
      <c r="D11" s="7">
        <v>242844</v>
      </c>
      <c r="E11" t="s">
        <v>54</v>
      </c>
      <c r="F11" t="s">
        <v>42</v>
      </c>
      <c r="G11" s="7">
        <v>242844</v>
      </c>
      <c r="H11" s="7">
        <v>74600</v>
      </c>
      <c r="I11" s="12">
        <f t="shared" si="0"/>
        <v>30.719309515573784</v>
      </c>
      <c r="J11" s="7">
        <v>201340</v>
      </c>
      <c r="K11" s="7">
        <v>18522</v>
      </c>
      <c r="L11" s="7">
        <f t="shared" si="1"/>
        <v>224322</v>
      </c>
      <c r="M11" s="7">
        <v>260424.50141999999</v>
      </c>
      <c r="N11" s="22">
        <f t="shared" si="2"/>
        <v>0.86137056527651512</v>
      </c>
      <c r="O11" s="27">
        <v>12000</v>
      </c>
      <c r="P11" s="32">
        <f t="shared" si="3"/>
        <v>18.6935</v>
      </c>
      <c r="Q11" s="37" t="s">
        <v>43</v>
      </c>
      <c r="R11" s="42">
        <f>ABS(N25-N11)*100</f>
        <v>3.6752493198133229</v>
      </c>
      <c r="U11" s="7">
        <v>0</v>
      </c>
      <c r="V11" t="s">
        <v>50</v>
      </c>
      <c r="W11" s="17" t="s">
        <v>45</v>
      </c>
      <c r="X11" t="s">
        <v>75</v>
      </c>
      <c r="Y11" t="s">
        <v>46</v>
      </c>
      <c r="Z11">
        <v>201</v>
      </c>
      <c r="AA11">
        <v>0</v>
      </c>
    </row>
    <row r="12" spans="1:64">
      <c r="A12" t="s">
        <v>76</v>
      </c>
      <c r="B12" t="s">
        <v>77</v>
      </c>
      <c r="C12" s="17">
        <v>45408</v>
      </c>
      <c r="D12" s="7">
        <v>150000</v>
      </c>
      <c r="E12" t="s">
        <v>54</v>
      </c>
      <c r="F12" t="s">
        <v>51</v>
      </c>
      <c r="G12" s="7">
        <v>150000</v>
      </c>
      <c r="H12" s="7">
        <v>29300</v>
      </c>
      <c r="I12" s="12">
        <f t="shared" si="0"/>
        <v>19.533333333333331</v>
      </c>
      <c r="J12" s="7">
        <v>88976</v>
      </c>
      <c r="K12" s="7">
        <v>16500</v>
      </c>
      <c r="L12" s="7">
        <f t="shared" si="1"/>
        <v>133500</v>
      </c>
      <c r="M12" s="7">
        <v>126746.43875</v>
      </c>
      <c r="N12" s="22">
        <f t="shared" si="2"/>
        <v>1.0532840316193894</v>
      </c>
      <c r="O12" s="27">
        <v>1574</v>
      </c>
      <c r="P12" s="32">
        <f t="shared" si="3"/>
        <v>84.815756035578147</v>
      </c>
      <c r="Q12" s="37" t="s">
        <v>43</v>
      </c>
      <c r="R12" s="42">
        <f>ABS(N25-N12)*100</f>
        <v>22.866595954100756</v>
      </c>
      <c r="U12" s="7">
        <v>0</v>
      </c>
      <c r="V12" t="s">
        <v>44</v>
      </c>
      <c r="W12" s="17" t="s">
        <v>45</v>
      </c>
      <c r="X12" t="s">
        <v>78</v>
      </c>
      <c r="Y12" t="s">
        <v>46</v>
      </c>
      <c r="Z12">
        <v>201</v>
      </c>
      <c r="AA12">
        <v>0</v>
      </c>
    </row>
    <row r="13" spans="1:64">
      <c r="A13" t="s">
        <v>82</v>
      </c>
      <c r="B13" t="s">
        <v>83</v>
      </c>
      <c r="C13" s="17">
        <v>45519</v>
      </c>
      <c r="D13" s="7">
        <v>130000</v>
      </c>
      <c r="E13" t="s">
        <v>41</v>
      </c>
      <c r="F13" t="s">
        <v>42</v>
      </c>
      <c r="G13" s="7">
        <v>130000</v>
      </c>
      <c r="H13" s="7">
        <v>44700</v>
      </c>
      <c r="I13" s="12">
        <f t="shared" si="0"/>
        <v>34.384615384615387</v>
      </c>
      <c r="J13" s="7">
        <v>113551</v>
      </c>
      <c r="K13" s="7">
        <v>8494</v>
      </c>
      <c r="L13" s="7">
        <f t="shared" si="1"/>
        <v>121506</v>
      </c>
      <c r="M13" s="7">
        <v>156108.26211000001</v>
      </c>
      <c r="N13" s="22">
        <f t="shared" si="2"/>
        <v>0.7783444537636458</v>
      </c>
      <c r="O13" s="27">
        <v>3905</v>
      </c>
      <c r="P13" s="32">
        <f t="shared" si="3"/>
        <v>31.115492957746479</v>
      </c>
      <c r="Q13" s="37" t="s">
        <v>43</v>
      </c>
      <c r="R13" s="42">
        <f>ABS(N25-N13)*100</f>
        <v>4.6273618314736087</v>
      </c>
      <c r="U13" s="7">
        <v>3963</v>
      </c>
      <c r="V13" t="s">
        <v>50</v>
      </c>
      <c r="W13" s="17" t="s">
        <v>45</v>
      </c>
      <c r="Y13" t="s">
        <v>46</v>
      </c>
      <c r="Z13">
        <v>201</v>
      </c>
      <c r="AA13">
        <v>0</v>
      </c>
    </row>
    <row r="15" spans="1:64">
      <c r="A15" t="s">
        <v>87</v>
      </c>
      <c r="B15" t="s">
        <v>88</v>
      </c>
      <c r="C15" s="17">
        <v>45238</v>
      </c>
      <c r="D15" s="7">
        <v>100000</v>
      </c>
      <c r="E15" t="s">
        <v>41</v>
      </c>
      <c r="F15" t="s">
        <v>42</v>
      </c>
      <c r="G15" s="7">
        <v>100000</v>
      </c>
      <c r="H15" s="7">
        <v>36700</v>
      </c>
      <c r="I15" s="12">
        <f t="shared" si="0"/>
        <v>36.700000000000003</v>
      </c>
      <c r="J15" s="7">
        <v>108929</v>
      </c>
      <c r="K15" s="7">
        <v>21264</v>
      </c>
      <c r="L15" s="7">
        <f t="shared" si="1"/>
        <v>78736</v>
      </c>
      <c r="M15" s="7">
        <v>102048.43305000001</v>
      </c>
      <c r="N15" s="22">
        <f t="shared" si="2"/>
        <v>0.77155520811791622</v>
      </c>
      <c r="O15" s="27">
        <v>3780</v>
      </c>
      <c r="P15" s="32">
        <f t="shared" si="3"/>
        <v>20.829629629629629</v>
      </c>
      <c r="Q15" s="37" t="s">
        <v>43</v>
      </c>
      <c r="R15" s="42">
        <f>ABS(N25-N15)*100</f>
        <v>5.3062863960465663</v>
      </c>
      <c r="U15" s="7">
        <v>36031</v>
      </c>
      <c r="V15" t="s">
        <v>50</v>
      </c>
      <c r="W15" s="17" t="s">
        <v>45</v>
      </c>
      <c r="Y15" t="s">
        <v>46</v>
      </c>
      <c r="Z15">
        <v>201</v>
      </c>
      <c r="AA15">
        <v>0</v>
      </c>
    </row>
    <row r="16" spans="1:64">
      <c r="A16" t="s">
        <v>92</v>
      </c>
      <c r="B16" t="s">
        <v>93</v>
      </c>
      <c r="C16" s="17">
        <v>45348</v>
      </c>
      <c r="D16" s="7">
        <v>630000</v>
      </c>
      <c r="E16" t="s">
        <v>41</v>
      </c>
      <c r="F16" t="s">
        <v>42</v>
      </c>
      <c r="G16" s="7">
        <v>630000</v>
      </c>
      <c r="H16" s="7">
        <v>255800</v>
      </c>
      <c r="I16" s="12">
        <f t="shared" si="0"/>
        <v>40.603174603174601</v>
      </c>
      <c r="J16" s="7">
        <v>573006</v>
      </c>
      <c r="K16" s="7">
        <v>24264</v>
      </c>
      <c r="L16" s="7">
        <f t="shared" si="1"/>
        <v>605736</v>
      </c>
      <c r="M16" s="7">
        <v>741068.37607</v>
      </c>
      <c r="N16" s="22">
        <f t="shared" si="2"/>
        <v>0.81738206562302862</v>
      </c>
      <c r="O16" s="27">
        <v>15408</v>
      </c>
      <c r="P16" s="32">
        <f t="shared" si="3"/>
        <v>39.313084112149532</v>
      </c>
      <c r="Q16" s="37" t="s">
        <v>43</v>
      </c>
      <c r="R16" s="42">
        <f>ABS(N25-N16)*100</f>
        <v>0.72360064553532721</v>
      </c>
      <c r="U16" s="7">
        <v>20964</v>
      </c>
      <c r="V16" t="s">
        <v>50</v>
      </c>
      <c r="W16" s="17" t="s">
        <v>45</v>
      </c>
      <c r="Y16" t="s">
        <v>46</v>
      </c>
      <c r="Z16">
        <v>201</v>
      </c>
      <c r="AA16">
        <v>0</v>
      </c>
    </row>
    <row r="17" spans="1:39">
      <c r="A17" t="s">
        <v>94</v>
      </c>
      <c r="B17" t="s">
        <v>95</v>
      </c>
      <c r="C17" s="17">
        <v>45513</v>
      </c>
      <c r="D17" s="7">
        <v>140000</v>
      </c>
      <c r="E17" t="s">
        <v>41</v>
      </c>
      <c r="F17" t="s">
        <v>42</v>
      </c>
      <c r="G17" s="7">
        <v>140000</v>
      </c>
      <c r="H17" s="7">
        <v>0</v>
      </c>
      <c r="I17" s="12">
        <f t="shared" si="0"/>
        <v>0</v>
      </c>
      <c r="J17" s="7">
        <v>141660</v>
      </c>
      <c r="K17" s="7">
        <v>12083</v>
      </c>
      <c r="L17" s="7">
        <f t="shared" si="1"/>
        <v>127917</v>
      </c>
      <c r="M17" s="7">
        <v>184582.62108000001</v>
      </c>
      <c r="N17" s="22">
        <f t="shared" si="2"/>
        <v>0.69300673731661577</v>
      </c>
      <c r="O17" s="27">
        <v>3960</v>
      </c>
      <c r="P17" s="32">
        <f t="shared" si="3"/>
        <v>32.302272727272729</v>
      </c>
      <c r="Q17" s="37" t="s">
        <v>43</v>
      </c>
      <c r="R17" s="42">
        <f>ABS(N25-N17)*100</f>
        <v>13.161133476176612</v>
      </c>
      <c r="U17" s="7">
        <v>12083</v>
      </c>
      <c r="V17" t="s">
        <v>44</v>
      </c>
      <c r="W17" s="17" t="s">
        <v>45</v>
      </c>
      <c r="Y17" t="s">
        <v>46</v>
      </c>
      <c r="Z17">
        <v>201</v>
      </c>
      <c r="AA17">
        <v>0</v>
      </c>
    </row>
    <row r="18" spans="1:39">
      <c r="A18" t="s">
        <v>96</v>
      </c>
      <c r="B18" t="s">
        <v>97</v>
      </c>
      <c r="C18" s="17">
        <v>45349</v>
      </c>
      <c r="D18" s="7">
        <v>175000</v>
      </c>
      <c r="E18" t="s">
        <v>41</v>
      </c>
      <c r="F18" t="s">
        <v>42</v>
      </c>
      <c r="G18" s="7">
        <v>175000</v>
      </c>
      <c r="H18" s="7">
        <v>39200</v>
      </c>
      <c r="I18" s="12">
        <f t="shared" si="0"/>
        <v>22.400000000000002</v>
      </c>
      <c r="J18" s="7">
        <v>170052</v>
      </c>
      <c r="K18" s="7">
        <v>8863</v>
      </c>
      <c r="L18" s="7">
        <f t="shared" si="1"/>
        <v>166137</v>
      </c>
      <c r="M18" s="7">
        <v>229613.96011000001</v>
      </c>
      <c r="N18" s="22">
        <f t="shared" si="2"/>
        <v>0.72354921242771819</v>
      </c>
      <c r="O18" s="27">
        <v>4787</v>
      </c>
      <c r="P18" s="32">
        <f t="shared" si="3"/>
        <v>34.70587006475872</v>
      </c>
      <c r="Q18" s="37" t="s">
        <v>43</v>
      </c>
      <c r="R18" s="42">
        <f>ABS(N25-N18)*100</f>
        <v>10.10688596506637</v>
      </c>
      <c r="U18" s="7">
        <v>8863</v>
      </c>
      <c r="V18" t="s">
        <v>44</v>
      </c>
      <c r="W18" s="17" t="s">
        <v>45</v>
      </c>
      <c r="Y18" t="s">
        <v>46</v>
      </c>
      <c r="Z18">
        <v>201</v>
      </c>
      <c r="AA18">
        <v>0</v>
      </c>
    </row>
    <row r="19" spans="1:39">
      <c r="A19" t="s">
        <v>98</v>
      </c>
      <c r="B19" t="s">
        <v>99</v>
      </c>
      <c r="C19" s="17">
        <v>45365</v>
      </c>
      <c r="D19" s="7">
        <v>70000</v>
      </c>
      <c r="E19" t="s">
        <v>41</v>
      </c>
      <c r="F19" t="s">
        <v>42</v>
      </c>
      <c r="G19" s="7">
        <v>70000</v>
      </c>
      <c r="H19" s="7">
        <v>32900</v>
      </c>
      <c r="I19" s="12">
        <f t="shared" si="0"/>
        <v>47</v>
      </c>
      <c r="J19" s="7">
        <v>75843</v>
      </c>
      <c r="K19" s="7">
        <v>9188</v>
      </c>
      <c r="L19" s="7">
        <f t="shared" si="1"/>
        <v>60812</v>
      </c>
      <c r="M19" s="7">
        <v>94950.142449999999</v>
      </c>
      <c r="N19" s="22">
        <f t="shared" si="2"/>
        <v>0.6404624409281231</v>
      </c>
      <c r="O19" s="27">
        <v>1380</v>
      </c>
      <c r="P19" s="32">
        <f t="shared" si="3"/>
        <v>44.06666666666667</v>
      </c>
      <c r="Q19" s="37" t="s">
        <v>43</v>
      </c>
      <c r="R19" s="42">
        <f>ABS(N25-N19)*100</f>
        <v>18.415563115025879</v>
      </c>
      <c r="U19" s="7">
        <v>7616</v>
      </c>
      <c r="V19" t="s">
        <v>44</v>
      </c>
      <c r="W19" s="17" t="s">
        <v>45</v>
      </c>
      <c r="Y19" t="s">
        <v>46</v>
      </c>
      <c r="Z19">
        <v>201</v>
      </c>
      <c r="AA19">
        <v>0</v>
      </c>
    </row>
    <row r="20" spans="1:39">
      <c r="A20" t="s">
        <v>100</v>
      </c>
      <c r="B20" t="s">
        <v>101</v>
      </c>
      <c r="C20" s="17">
        <v>45663</v>
      </c>
      <c r="D20" s="7">
        <v>71198</v>
      </c>
      <c r="E20" t="s">
        <v>54</v>
      </c>
      <c r="F20" t="s">
        <v>102</v>
      </c>
      <c r="G20" s="7">
        <v>71198</v>
      </c>
      <c r="H20" s="7">
        <v>43100</v>
      </c>
      <c r="I20" s="12">
        <f t="shared" si="0"/>
        <v>60.535408297985896</v>
      </c>
      <c r="J20" s="7">
        <v>79851</v>
      </c>
      <c r="K20" s="7">
        <v>8494</v>
      </c>
      <c r="L20" s="7">
        <f t="shared" si="1"/>
        <v>62704</v>
      </c>
      <c r="M20" s="7">
        <v>101648.14814999999</v>
      </c>
      <c r="N20" s="22">
        <f t="shared" si="2"/>
        <v>0.61687301875356404</v>
      </c>
      <c r="O20" s="27">
        <v>2686</v>
      </c>
      <c r="P20" s="32">
        <f t="shared" si="3"/>
        <v>23.344750558451228</v>
      </c>
      <c r="Q20" s="37" t="s">
        <v>43</v>
      </c>
      <c r="R20" s="42">
        <f>ABS(N25-N20)*100</f>
        <v>20.774505332481784</v>
      </c>
      <c r="U20" s="7">
        <v>8494</v>
      </c>
      <c r="V20" t="s">
        <v>44</v>
      </c>
      <c r="W20" s="17" t="s">
        <v>45</v>
      </c>
      <c r="Y20" t="s">
        <v>46</v>
      </c>
      <c r="Z20">
        <v>201</v>
      </c>
      <c r="AA20">
        <v>0</v>
      </c>
    </row>
    <row r="22" spans="1:39" ht="15" thickBot="1">
      <c r="A22" t="s">
        <v>105</v>
      </c>
      <c r="B22" t="s">
        <v>106</v>
      </c>
      <c r="C22" s="17">
        <v>45062</v>
      </c>
      <c r="D22" s="7">
        <v>210000</v>
      </c>
      <c r="E22" t="s">
        <v>84</v>
      </c>
      <c r="F22" t="s">
        <v>42</v>
      </c>
      <c r="G22" s="7">
        <v>210000</v>
      </c>
      <c r="H22" s="7">
        <v>77800</v>
      </c>
      <c r="I22" s="12">
        <f t="shared" si="0"/>
        <v>37.047619047619044</v>
      </c>
      <c r="J22" s="7">
        <v>171052</v>
      </c>
      <c r="K22" s="7">
        <v>44645</v>
      </c>
      <c r="L22" s="7">
        <f t="shared" si="1"/>
        <v>165355</v>
      </c>
      <c r="M22" s="7">
        <v>180066.95157</v>
      </c>
      <c r="N22" s="22">
        <f t="shared" si="2"/>
        <v>0.91829732529080543</v>
      </c>
      <c r="O22" s="27">
        <v>832</v>
      </c>
      <c r="P22" s="32">
        <f t="shared" si="3"/>
        <v>198.74399038461539</v>
      </c>
      <c r="Q22" s="37" t="s">
        <v>43</v>
      </c>
      <c r="R22" s="42">
        <f>ABS(N25-N22)*100</f>
        <v>9.3679253212423532</v>
      </c>
      <c r="U22" s="7">
        <v>25366</v>
      </c>
      <c r="V22" t="s">
        <v>50</v>
      </c>
      <c r="W22" s="17" t="s">
        <v>45</v>
      </c>
      <c r="Y22" t="s">
        <v>46</v>
      </c>
      <c r="Z22">
        <v>201</v>
      </c>
      <c r="AA22">
        <v>0</v>
      </c>
    </row>
    <row r="23" spans="1:39" ht="15.75" thickTop="1">
      <c r="A23" s="3"/>
      <c r="B23" s="3"/>
      <c r="C23" s="18" t="s">
        <v>107</v>
      </c>
      <c r="D23" s="8">
        <f>+SUM(D2:D22)</f>
        <v>3333642</v>
      </c>
      <c r="E23" s="3"/>
      <c r="F23" s="3"/>
      <c r="G23" s="8">
        <f>+SUM(G2:G22)</f>
        <v>3333642</v>
      </c>
      <c r="H23" s="8">
        <f>+SUM(H2:H22)</f>
        <v>1092300</v>
      </c>
      <c r="I23" s="13"/>
      <c r="J23" s="8">
        <f>+SUM(J2:J22)</f>
        <v>2897264</v>
      </c>
      <c r="K23" s="8"/>
      <c r="L23" s="8">
        <f>+SUM(L2:L22)</f>
        <v>3003237</v>
      </c>
      <c r="M23" s="8">
        <f>+SUM(M2:M22)</f>
        <v>3623007.1225100001</v>
      </c>
      <c r="N23" s="23"/>
      <c r="O23" s="28"/>
      <c r="P23" s="33">
        <f>AVERAGE(P2:P22)</f>
        <v>55.912560677478631</v>
      </c>
      <c r="Q23" s="38"/>
      <c r="R23" s="43">
        <f>ABS(N25-N24)*100</f>
        <v>0.43168150049681664</v>
      </c>
      <c r="S23" s="3"/>
      <c r="T23" s="3"/>
      <c r="U23" s="8"/>
      <c r="V23" s="3"/>
      <c r="W23" s="18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5">
      <c r="A24" s="4"/>
      <c r="B24" s="4"/>
      <c r="C24" s="19"/>
      <c r="D24" s="9"/>
      <c r="E24" s="4"/>
      <c r="F24" s="4"/>
      <c r="G24" s="9"/>
      <c r="H24" s="9" t="s">
        <v>108</v>
      </c>
      <c r="I24" s="14">
        <f>H23/G23*100</f>
        <v>32.76596587156029</v>
      </c>
      <c r="J24" s="9"/>
      <c r="K24" s="9"/>
      <c r="L24" s="9"/>
      <c r="M24" s="9" t="s">
        <v>109</v>
      </c>
      <c r="N24" s="24">
        <f>L23/M23</f>
        <v>0.82893488708335006</v>
      </c>
      <c r="O24" s="29"/>
      <c r="P24" s="34" t="s">
        <v>110</v>
      </c>
      <c r="Q24" s="39">
        <f>STDEV(N2:N22)</f>
        <v>0.12146451689450725</v>
      </c>
      <c r="R24" s="44"/>
      <c r="S24" s="4"/>
      <c r="T24" s="4"/>
      <c r="U24" s="9"/>
      <c r="V24" s="4"/>
      <c r="W24" s="1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ht="15">
      <c r="A25" s="5"/>
      <c r="B25" s="5"/>
      <c r="C25" s="20"/>
      <c r="D25" s="10"/>
      <c r="E25" s="5"/>
      <c r="F25" s="5"/>
      <c r="G25" s="10"/>
      <c r="H25" s="10" t="s">
        <v>111</v>
      </c>
      <c r="I25" s="15">
        <f>STDEV(I2:I22)</f>
        <v>12.870801766743003</v>
      </c>
      <c r="J25" s="10"/>
      <c r="K25" s="10"/>
      <c r="L25" s="10"/>
      <c r="M25" s="10" t="s">
        <v>112</v>
      </c>
      <c r="N25" s="25">
        <f>AVERAGE(N2:N22)</f>
        <v>0.82461807207838189</v>
      </c>
      <c r="O25" s="30"/>
      <c r="P25" s="35" t="s">
        <v>113</v>
      </c>
      <c r="Q25" s="46">
        <f>AVERAGE(R2:R22)</f>
        <v>9.1426271434155097</v>
      </c>
      <c r="R25" s="45" t="s">
        <v>114</v>
      </c>
      <c r="S25" s="5">
        <f>+(Q25/N25)</f>
        <v>11.087104991978009</v>
      </c>
      <c r="T25" s="5"/>
      <c r="U25" s="10"/>
      <c r="V25" s="5"/>
      <c r="W25" s="2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7" spans="1:39" s="47" customFormat="1" ht="15.75">
      <c r="C27" s="48"/>
      <c r="D27" s="49"/>
      <c r="G27" s="49"/>
      <c r="H27" s="49"/>
      <c r="I27" s="50"/>
      <c r="J27" s="49"/>
      <c r="K27" s="49"/>
      <c r="L27" s="49"/>
      <c r="M27" s="49"/>
      <c r="N27" s="51"/>
      <c r="O27" s="52"/>
      <c r="P27" s="53"/>
      <c r="Q27" s="54"/>
      <c r="R27" s="55"/>
      <c r="U27" s="49"/>
      <c r="W27" s="48"/>
    </row>
    <row r="28" spans="1:39" ht="15.75">
      <c r="A28" s="47" t="s">
        <v>115</v>
      </c>
    </row>
    <row r="32" spans="1:39">
      <c r="A32" t="s">
        <v>90</v>
      </c>
      <c r="B32" t="s">
        <v>91</v>
      </c>
      <c r="C32" s="17">
        <v>45350</v>
      </c>
      <c r="D32" s="7">
        <v>100000</v>
      </c>
      <c r="E32" t="s">
        <v>41</v>
      </c>
      <c r="F32" t="s">
        <v>42</v>
      </c>
      <c r="G32" s="7">
        <v>100000</v>
      </c>
      <c r="H32" s="7">
        <v>41200</v>
      </c>
      <c r="I32" s="12">
        <f t="shared" ref="I32:I35" si="4">H32/G32*100</f>
        <v>41.199999999999996</v>
      </c>
      <c r="J32" s="7">
        <v>116423</v>
      </c>
      <c r="K32" s="7">
        <v>5677</v>
      </c>
      <c r="L32" s="7">
        <f t="shared" ref="L32:L35" si="5">G32-K32</f>
        <v>94323</v>
      </c>
      <c r="M32" s="7">
        <v>157757.83476</v>
      </c>
      <c r="N32" s="22">
        <f t="shared" ref="N32:N35" si="6">L32/M32</f>
        <v>0.59789740486420451</v>
      </c>
      <c r="O32" s="27">
        <v>3376</v>
      </c>
      <c r="P32" s="32">
        <f t="shared" ref="P32:P35" si="7">L32/O32</f>
        <v>27.939277251184834</v>
      </c>
      <c r="Q32" s="37" t="s">
        <v>43</v>
      </c>
      <c r="R32" s="42">
        <f>ABS(N42-N32)*100</f>
        <v>59.789740486420449</v>
      </c>
      <c r="U32" s="7">
        <v>5677</v>
      </c>
      <c r="V32" t="s">
        <v>44</v>
      </c>
      <c r="W32" s="17" t="s">
        <v>45</v>
      </c>
      <c r="Y32" t="s">
        <v>46</v>
      </c>
      <c r="Z32">
        <v>201</v>
      </c>
      <c r="AA32">
        <v>0</v>
      </c>
    </row>
    <row r="33" spans="1:27">
      <c r="A33" t="s">
        <v>80</v>
      </c>
      <c r="B33" t="s">
        <v>81</v>
      </c>
      <c r="C33" s="17">
        <v>45721</v>
      </c>
      <c r="D33" s="7">
        <v>120000</v>
      </c>
      <c r="E33" t="s">
        <v>41</v>
      </c>
      <c r="F33" t="s">
        <v>42</v>
      </c>
      <c r="G33" s="7">
        <v>120000</v>
      </c>
      <c r="H33" s="7">
        <v>68300</v>
      </c>
      <c r="I33" s="12">
        <f t="shared" si="4"/>
        <v>56.916666666666671</v>
      </c>
      <c r="J33" s="7">
        <v>150764</v>
      </c>
      <c r="K33" s="7">
        <v>49253</v>
      </c>
      <c r="L33" s="7">
        <f t="shared" si="5"/>
        <v>70747</v>
      </c>
      <c r="M33" s="7">
        <v>144602.56409999999</v>
      </c>
      <c r="N33" s="22">
        <f t="shared" si="6"/>
        <v>0.48925135207889447</v>
      </c>
      <c r="O33" s="27">
        <v>1320</v>
      </c>
      <c r="P33" s="32">
        <f t="shared" si="7"/>
        <v>53.596212121212119</v>
      </c>
      <c r="Q33" s="37" t="s">
        <v>43</v>
      </c>
      <c r="R33" s="42">
        <f>ABS(N47-N33)*100</f>
        <v>48.925135207889447</v>
      </c>
      <c r="U33" s="7">
        <v>49253</v>
      </c>
      <c r="V33" t="s">
        <v>50</v>
      </c>
      <c r="W33" s="17" t="s">
        <v>45</v>
      </c>
      <c r="Y33" t="s">
        <v>46</v>
      </c>
      <c r="Z33">
        <v>201</v>
      </c>
      <c r="AA33">
        <v>0</v>
      </c>
    </row>
    <row r="34" spans="1:27">
      <c r="A34" t="s">
        <v>89</v>
      </c>
      <c r="B34" t="s">
        <v>79</v>
      </c>
      <c r="C34" s="17">
        <v>45610</v>
      </c>
      <c r="D34" s="7">
        <v>140000</v>
      </c>
      <c r="E34" t="s">
        <v>41</v>
      </c>
      <c r="F34" t="s">
        <v>42</v>
      </c>
      <c r="G34" s="7">
        <v>140000</v>
      </c>
      <c r="H34" s="7">
        <v>74800</v>
      </c>
      <c r="I34" s="12">
        <f t="shared" si="4"/>
        <v>53.428571428571423</v>
      </c>
      <c r="J34" s="7">
        <v>161103</v>
      </c>
      <c r="K34" s="7">
        <v>8896</v>
      </c>
      <c r="L34" s="7">
        <f t="shared" si="5"/>
        <v>131104</v>
      </c>
      <c r="M34" s="7">
        <v>216819.08832000001</v>
      </c>
      <c r="N34" s="22">
        <f t="shared" si="6"/>
        <v>0.60467000860415754</v>
      </c>
      <c r="O34" s="27">
        <v>2439</v>
      </c>
      <c r="P34" s="32">
        <f t="shared" si="7"/>
        <v>53.753177531775314</v>
      </c>
      <c r="Q34" s="37" t="s">
        <v>43</v>
      </c>
      <c r="R34" s="42">
        <f>ABS(N44-N34)*100</f>
        <v>60.467000860415752</v>
      </c>
      <c r="U34" s="7">
        <v>8494</v>
      </c>
      <c r="V34" t="s">
        <v>44</v>
      </c>
      <c r="W34" s="17" t="s">
        <v>45</v>
      </c>
      <c r="Y34" t="s">
        <v>46</v>
      </c>
      <c r="Z34">
        <v>201</v>
      </c>
      <c r="AA34">
        <v>0</v>
      </c>
    </row>
    <row r="35" spans="1:27">
      <c r="A35" t="s">
        <v>85</v>
      </c>
      <c r="B35" t="s">
        <v>86</v>
      </c>
      <c r="C35" s="17">
        <v>45289</v>
      </c>
      <c r="D35" s="7">
        <v>475000</v>
      </c>
      <c r="E35" t="s">
        <v>41</v>
      </c>
      <c r="F35" t="s">
        <v>42</v>
      </c>
      <c r="G35" s="7">
        <v>475000</v>
      </c>
      <c r="H35" s="7">
        <v>130600</v>
      </c>
      <c r="I35" s="12">
        <f t="shared" si="4"/>
        <v>27.494736842105262</v>
      </c>
      <c r="J35" s="7">
        <v>539665</v>
      </c>
      <c r="K35" s="7">
        <v>39922</v>
      </c>
      <c r="L35" s="7">
        <f t="shared" si="5"/>
        <v>435078</v>
      </c>
      <c r="M35" s="7">
        <v>711884.61537999997</v>
      </c>
      <c r="N35" s="22">
        <f t="shared" si="6"/>
        <v>0.61116365012012208</v>
      </c>
      <c r="O35" s="27">
        <v>7140</v>
      </c>
      <c r="P35" s="32">
        <f t="shared" si="7"/>
        <v>60.935294117647061</v>
      </c>
      <c r="Q35" s="37" t="s">
        <v>43</v>
      </c>
      <c r="R35" s="42">
        <f>ABS(N46-N35)*100</f>
        <v>61.11636501201221</v>
      </c>
      <c r="U35" s="7">
        <v>26731</v>
      </c>
      <c r="V35" t="s">
        <v>44</v>
      </c>
      <c r="W35" s="17" t="s">
        <v>45</v>
      </c>
      <c r="Y35" t="s">
        <v>46</v>
      </c>
      <c r="Z35">
        <v>201</v>
      </c>
      <c r="AA35">
        <v>0</v>
      </c>
    </row>
    <row r="36" spans="1:27">
      <c r="A36" t="s">
        <v>85</v>
      </c>
      <c r="B36" t="s">
        <v>86</v>
      </c>
      <c r="C36" s="17">
        <v>45289</v>
      </c>
      <c r="D36" s="7">
        <v>475000</v>
      </c>
      <c r="E36" t="s">
        <v>41</v>
      </c>
      <c r="F36" t="s">
        <v>42</v>
      </c>
      <c r="G36" s="7">
        <v>475000</v>
      </c>
      <c r="H36" s="7">
        <v>130600</v>
      </c>
      <c r="I36" s="12">
        <f>H36/G36*100</f>
        <v>27.494736842105262</v>
      </c>
      <c r="J36" s="7">
        <v>539665</v>
      </c>
      <c r="K36" s="7">
        <v>39922</v>
      </c>
      <c r="L36" s="7">
        <f>G36-K36</f>
        <v>435078</v>
      </c>
      <c r="M36" s="7">
        <v>711884.61537999997</v>
      </c>
      <c r="N36" s="22">
        <f>L36/M36</f>
        <v>0.61116365012012208</v>
      </c>
      <c r="O36" s="27">
        <v>7140</v>
      </c>
      <c r="P36" s="32">
        <f>L36/O36</f>
        <v>60.935294117647061</v>
      </c>
      <c r="Q36" s="37" t="s">
        <v>43</v>
      </c>
      <c r="R36" s="42">
        <f>ABS(N25-N36)*100</f>
        <v>21.345442195825981</v>
      </c>
      <c r="U36" s="7">
        <v>26731</v>
      </c>
      <c r="V36" t="s">
        <v>44</v>
      </c>
      <c r="W36" s="17" t="s">
        <v>45</v>
      </c>
      <c r="Y36" t="s">
        <v>46</v>
      </c>
      <c r="Z36">
        <v>201</v>
      </c>
      <c r="AA36">
        <v>0</v>
      </c>
    </row>
    <row r="37" spans="1:27">
      <c r="A37" t="s">
        <v>103</v>
      </c>
      <c r="B37" t="s">
        <v>104</v>
      </c>
      <c r="C37" s="17">
        <v>45638</v>
      </c>
      <c r="D37" s="7">
        <v>350000</v>
      </c>
      <c r="E37" t="s">
        <v>41</v>
      </c>
      <c r="F37" t="s">
        <v>42</v>
      </c>
      <c r="G37" s="7">
        <v>350000</v>
      </c>
      <c r="H37" s="7">
        <v>99800</v>
      </c>
      <c r="I37" s="12">
        <f>H37/G37*100</f>
        <v>28.514285714285712</v>
      </c>
      <c r="J37" s="7">
        <v>239294</v>
      </c>
      <c r="K37" s="7">
        <v>24837</v>
      </c>
      <c r="L37" s="7">
        <f>G37-K37</f>
        <v>325163</v>
      </c>
      <c r="M37" s="7">
        <v>305494.30199000001</v>
      </c>
      <c r="N37" s="22">
        <f>L37/M37</f>
        <v>1.064383191050954</v>
      </c>
      <c r="O37" s="27">
        <v>7145</v>
      </c>
      <c r="P37" s="32">
        <f>L37/O37</f>
        <v>45.509167249825055</v>
      </c>
      <c r="Q37" s="37" t="s">
        <v>43</v>
      </c>
      <c r="R37" s="42">
        <f>ABS(N25-N37)*100</f>
        <v>23.976511897257215</v>
      </c>
      <c r="U37" s="7">
        <v>24837</v>
      </c>
      <c r="V37" t="s">
        <v>50</v>
      </c>
      <c r="W37" s="17" t="s">
        <v>45</v>
      </c>
      <c r="Y37" t="s">
        <v>46</v>
      </c>
      <c r="Z37">
        <v>201</v>
      </c>
      <c r="AA37">
        <v>0</v>
      </c>
    </row>
  </sheetData>
  <sheetProtection password="C7B3" sheet="1" objects="1" scenarios="1"/>
  <conditionalFormatting sqref="A2:AM13 A15:AM20 A22:AM22 A32:AM37">
    <cfRule type="expression" dxfId="1" priority="9" stopIfTrue="1">
      <formula>MOD(ROW(),4)&gt;1</formula>
    </cfRule>
    <cfRule type="expression" dxfId="0" priority="10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2025-09-05T13:45:02Z</dcterms:created>
  <dcterms:modified xsi:type="dcterms:W3CDTF">2026-03-09T23:07:56Z</dcterms:modified>
</cp:coreProperties>
</file>