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Land Analysis" sheetId="2" r:id="rId1"/>
    <sheet name="Sheet1" sheetId="1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2"/>
  <c r="K19"/>
  <c r="S19" s="1"/>
  <c r="I19"/>
  <c r="Q19" l="1"/>
  <c r="I2" l="1"/>
  <c r="K2"/>
  <c r="S2" s="1"/>
  <c r="I3"/>
  <c r="K3"/>
  <c r="Q3" s="1"/>
  <c r="I4"/>
  <c r="K4"/>
  <c r="S4" s="1"/>
  <c r="I5"/>
  <c r="K5"/>
  <c r="S5" s="1"/>
  <c r="D6"/>
  <c r="G6"/>
  <c r="H6"/>
  <c r="J6"/>
  <c r="L6"/>
  <c r="M6"/>
  <c r="O6"/>
  <c r="P6"/>
  <c r="I8" l="1"/>
  <c r="I7"/>
  <c r="R3"/>
  <c r="K6"/>
  <c r="S3"/>
  <c r="Q5"/>
  <c r="Q2"/>
  <c r="R5"/>
  <c r="R2"/>
  <c r="Q4"/>
  <c r="R4"/>
  <c r="M8" l="1"/>
  <c r="P8"/>
  <c r="S8"/>
</calcChain>
</file>

<file path=xl/sharedStrings.xml><?xml version="1.0" encoding="utf-8"?>
<sst xmlns="http://schemas.openxmlformats.org/spreadsheetml/2006/main" count="105" uniqueCount="84">
  <si>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</si>
  <si>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</si>
  <si>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</si>
  <si>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</si>
  <si>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</si>
  <si>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</si>
  <si>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</si>
  <si>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</si>
  <si>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</si>
  <si>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</si>
  <si>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</si>
  <si>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</si>
  <si>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</si>
  <si>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</si>
  <si>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</si>
  <si>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</si>
  <si>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</si>
  <si>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</si>
  <si>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</si>
  <si>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</si>
  <si>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</si>
  <si>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</si>
  <si>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</si>
  <si>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</si>
  <si>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</si>
  <si>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</si>
  <si>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</si>
  <si>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</si>
  <si>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</si>
  <si>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</si>
  <si>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</si>
  <si>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</si>
  <si>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</si>
  <si>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</si>
  <si>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</si>
  <si>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</si>
  <si>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</si>
  <si>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</si>
  <si>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</si>
  <si>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</si>
  <si>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</si>
  <si>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</si>
  <si>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</si>
  <si>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</si>
  <si>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017-018-003-00</t>
  </si>
  <si>
    <t>WD</t>
  </si>
  <si>
    <t>19-MULTI PARCEL ARM'S LENGTH</t>
  </si>
  <si>
    <t>00001</t>
  </si>
  <si>
    <t>017-200-010-00</t>
  </si>
  <si>
    <t>FOREST HAVEN</t>
  </si>
  <si>
    <t>402</t>
  </si>
  <si>
    <t>23442 ATIKWA TRAIL</t>
  </si>
  <si>
    <t>PTA</t>
  </si>
  <si>
    <t>401</t>
  </si>
  <si>
    <t>200 FRONTAGE</t>
  </si>
  <si>
    <t>017-201-026-01</t>
  </si>
  <si>
    <t>23667 ATIKWA TRAIL</t>
  </si>
  <si>
    <t>03-ARM'S LENGTH</t>
  </si>
  <si>
    <t>2023R-06801</t>
  </si>
  <si>
    <t xml:space="preserve">201 FRONTAGE </t>
  </si>
  <si>
    <t>EXCESS FRONTAGE</t>
  </si>
  <si>
    <t>AGAWA TRAIL</t>
  </si>
  <si>
    <t>017-201-043-00</t>
  </si>
  <si>
    <t>2023R-07330</t>
  </si>
  <si>
    <t>017-201-044-00, 017-201-045-00</t>
  </si>
  <si>
    <t>2024R-09826</t>
  </si>
  <si>
    <t>017-201-044-00</t>
  </si>
  <si>
    <t>9095 AGAWA TRAIL</t>
  </si>
  <si>
    <t>017-201-043-00, 017-201-045-00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</si>
  <si>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</si>
  <si>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</si>
  <si>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</si>
  <si>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</si>
  <si>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</si>
  <si>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</si>
  <si>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</si>
  <si>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FOREST HAVEN LAND $444 CALCULATED, $425 APPLIED AS ONE SALE HEIGHS AVERAGE DOWN</t>
  </si>
  <si>
    <t>FOREST HAVEN BACK  LOT</t>
  </si>
  <si>
    <t>017-200-015-00</t>
  </si>
  <si>
    <t>23407 ATIKWA TRAIL</t>
  </si>
  <si>
    <t>2022R-07775</t>
  </si>
  <si>
    <t>200 BACK LOT</t>
  </si>
  <si>
    <t>2026 APPLIED HISTORICAL VALUE OF $275 FF ON BACKLOTS</t>
  </si>
  <si>
    <t>LAST BACKLOT SALE 2022</t>
  </si>
</sst>
</file>

<file path=xl/styles.xml><?xml version="1.0" encoding="utf-8"?>
<styleSheet xmlns="http://schemas.openxmlformats.org/spreadsheetml/2006/main">
  <numFmts count="8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  <numFmt numFmtId="169" formatCode="&quot;$&quot;#,##0.00"/>
  </numFmts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1" fillId="0" borderId="0" xfId="0" applyFont="1" applyAlignment="1">
      <alignment horizontal="righ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 applyBorder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 applyBorder="1"/>
    <xf numFmtId="167" fontId="3" fillId="3" borderId="2" xfId="0" applyNumberFormat="1" applyFont="1" applyFill="1" applyBorder="1"/>
    <xf numFmtId="40" fontId="2" fillId="2" borderId="0" xfId="0" applyNumberFormat="1" applyFont="1" applyFill="1" applyAlignment="1">
      <alignment horizontal="center"/>
    </xf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 applyBorder="1"/>
    <xf numFmtId="40" fontId="3" fillId="3" borderId="2" xfId="0" applyNumberFormat="1" applyFont="1" applyFill="1" applyBorder="1"/>
    <xf numFmtId="8" fontId="2" fillId="2" borderId="0" xfId="0" applyNumberFormat="1" applyFont="1" applyFill="1" applyAlignment="1">
      <alignment horizontal="center"/>
    </xf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 applyBorder="1"/>
    <xf numFmtId="8" fontId="3" fillId="3" borderId="2" xfId="0" applyNumberFormat="1" applyFont="1" applyFill="1" applyBorder="1"/>
    <xf numFmtId="168" fontId="3" fillId="3" borderId="2" xfId="0" applyNumberFormat="1" applyFont="1" applyFill="1" applyBorder="1"/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40" fontId="1" fillId="0" borderId="0" xfId="0" applyNumberFormat="1" applyFont="1"/>
    <xf numFmtId="8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169" fontId="4" fillId="0" borderId="0" xfId="0" applyNumberFormat="1" applyFont="1"/>
    <xf numFmtId="6" fontId="4" fillId="0" borderId="0" xfId="0" applyNumberFormat="1" applyFont="1"/>
    <xf numFmtId="0" fontId="5" fillId="0" borderId="0" xfId="0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19"/>
  <sheetViews>
    <sheetView tabSelected="1" workbookViewId="0">
      <selection activeCell="B19" sqref="B19"/>
    </sheetView>
  </sheetViews>
  <sheetFormatPr defaultRowHeight="14.25"/>
  <cols>
    <col min="1" max="1" width="14.375" bestFit="1" customWidth="1"/>
    <col min="2" max="2" width="18.625" bestFit="1" customWidth="1"/>
    <col min="3" max="3" width="9.625" style="27" bestFit="1" customWidth="1"/>
    <col min="4" max="4" width="10.875" style="17" bestFit="1" customWidth="1"/>
    <col min="5" max="5" width="5.75" bestFit="1" customWidth="1"/>
    <col min="6" max="6" width="29.375" bestFit="1" customWidth="1"/>
    <col min="7" max="7" width="10.875" style="17" bestFit="1" customWidth="1"/>
    <col min="8" max="8" width="14.75" style="17" bestFit="1" customWidth="1"/>
    <col min="9" max="9" width="12.75" style="22" bestFit="1" customWidth="1"/>
    <col min="10" max="11" width="13.75" style="17" bestFit="1" customWidth="1"/>
    <col min="12" max="12" width="14.75" style="17" bestFit="1" customWidth="1"/>
    <col min="13" max="13" width="11.375" style="32" bestFit="1" customWidth="1"/>
    <col min="14" max="14" width="7.25" style="36" bestFit="1" customWidth="1"/>
    <col min="15" max="15" width="14.25" style="41" bestFit="1" customWidth="1"/>
    <col min="16" max="16" width="10.875" style="41" bestFit="1" customWidth="1"/>
    <col min="17" max="17" width="10.125" style="17" bestFit="1" customWidth="1"/>
    <col min="18" max="18" width="12.125" style="17" bestFit="1" customWidth="1"/>
    <col min="19" max="19" width="12.125" style="46" bestFit="1" customWidth="1"/>
    <col min="20" max="20" width="11.75" style="41" bestFit="1" customWidth="1"/>
    <col min="21" max="21" width="9" style="5" bestFit="1" customWidth="1"/>
    <col min="22" max="22" width="11.875" bestFit="1" customWidth="1"/>
    <col min="23" max="23" width="28.875" bestFit="1" customWidth="1"/>
    <col min="24" max="24" width="14.125" bestFit="1" customWidth="1"/>
    <col min="25" max="25" width="6.875" bestFit="1" customWidth="1"/>
    <col min="26" max="26" width="6.375" bestFit="1" customWidth="1"/>
    <col min="27" max="27" width="15" bestFit="1" customWidth="1"/>
    <col min="28" max="28" width="9.75" bestFit="1" customWidth="1"/>
    <col min="29" max="29" width="6" bestFit="1" customWidth="1"/>
    <col min="30" max="30" width="14.375" bestFit="1" customWidth="1"/>
    <col min="31" max="31" width="17.375" bestFit="1" customWidth="1"/>
    <col min="32" max="32" width="12.625" bestFit="1" customWidth="1"/>
    <col min="33" max="33" width="19" bestFit="1" customWidth="1"/>
    <col min="34" max="34" width="7.25" bestFit="1" customWidth="1"/>
    <col min="35" max="35" width="13.125" bestFit="1" customWidth="1"/>
    <col min="36" max="36" width="6.625" bestFit="1" customWidth="1"/>
    <col min="37" max="37" width="20.375" bestFit="1" customWidth="1"/>
    <col min="38" max="38" width="17" bestFit="1" customWidth="1"/>
    <col min="39" max="39" width="15" bestFit="1" customWidth="1"/>
    <col min="40" max="40" width="10.875" bestFit="1" customWidth="1"/>
    <col min="41" max="41" width="16.75" bestFit="1" customWidth="1"/>
    <col min="42" max="42" width="21.375" bestFit="1" customWidth="1"/>
    <col min="43" max="43" width="21.125" bestFit="1" customWidth="1"/>
    <col min="44" max="44" width="17" bestFit="1" customWidth="1"/>
  </cols>
  <sheetData>
    <row r="1" spans="1:64" ht="15">
      <c r="A1" s="2" t="s">
        <v>0</v>
      </c>
      <c r="B1" s="2" t="s">
        <v>1</v>
      </c>
      <c r="C1" s="26" t="s">
        <v>2</v>
      </c>
      <c r="D1" s="16" t="s">
        <v>3</v>
      </c>
      <c r="E1" s="2" t="s">
        <v>4</v>
      </c>
      <c r="F1" s="2" t="s">
        <v>5</v>
      </c>
      <c r="G1" s="16" t="s">
        <v>6</v>
      </c>
      <c r="H1" s="16" t="s">
        <v>7</v>
      </c>
      <c r="I1" s="21" t="s">
        <v>8</v>
      </c>
      <c r="J1" s="16" t="s">
        <v>9</v>
      </c>
      <c r="K1" s="16" t="s">
        <v>10</v>
      </c>
      <c r="L1" s="16" t="s">
        <v>11</v>
      </c>
      <c r="M1" s="31" t="s">
        <v>12</v>
      </c>
      <c r="N1" s="35" t="s">
        <v>13</v>
      </c>
      <c r="O1" s="40" t="s">
        <v>14</v>
      </c>
      <c r="P1" s="40" t="s">
        <v>15</v>
      </c>
      <c r="Q1" s="16" t="s">
        <v>16</v>
      </c>
      <c r="R1" s="16" t="s">
        <v>17</v>
      </c>
      <c r="S1" s="45" t="s">
        <v>18</v>
      </c>
      <c r="T1" s="40" t="s">
        <v>19</v>
      </c>
      <c r="U1" s="4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>
      <c r="A2" t="s">
        <v>48</v>
      </c>
      <c r="B2" t="s">
        <v>51</v>
      </c>
      <c r="C2" s="27">
        <v>45672</v>
      </c>
      <c r="D2" s="17">
        <v>185000</v>
      </c>
      <c r="E2" t="s">
        <v>52</v>
      </c>
      <c r="F2" t="s">
        <v>46</v>
      </c>
      <c r="G2" s="17">
        <v>185000</v>
      </c>
      <c r="H2" s="17">
        <v>84400</v>
      </c>
      <c r="I2" s="22">
        <f>H2/G2*100</f>
        <v>45.621621621621621</v>
      </c>
      <c r="J2" s="17">
        <v>187771</v>
      </c>
      <c r="K2" s="17">
        <f>G2-126523</f>
        <v>58477</v>
      </c>
      <c r="L2" s="17">
        <v>61248</v>
      </c>
      <c r="M2" s="32">
        <v>107.186616</v>
      </c>
      <c r="N2" s="36">
        <v>150</v>
      </c>
      <c r="O2" s="41">
        <v>1.24</v>
      </c>
      <c r="P2" s="41">
        <v>0.43</v>
      </c>
      <c r="Q2" s="17">
        <f>K2/M2</f>
        <v>545.5625168724423</v>
      </c>
      <c r="R2" s="17">
        <f>K2/O2</f>
        <v>47158.870967741939</v>
      </c>
      <c r="S2" s="46">
        <f>K2/O2/43560</f>
        <v>1.0826187090849848</v>
      </c>
      <c r="T2" s="41">
        <v>125</v>
      </c>
      <c r="U2" s="6" t="s">
        <v>47</v>
      </c>
      <c r="W2" t="s">
        <v>44</v>
      </c>
      <c r="X2" t="s">
        <v>49</v>
      </c>
      <c r="Y2">
        <v>0</v>
      </c>
      <c r="Z2">
        <v>0</v>
      </c>
      <c r="AA2" s="7">
        <v>33831</v>
      </c>
      <c r="AC2" s="8" t="s">
        <v>53</v>
      </c>
      <c r="AD2" t="s">
        <v>54</v>
      </c>
    </row>
    <row r="3" spans="1:64">
      <c r="A3" t="s">
        <v>55</v>
      </c>
      <c r="B3" t="s">
        <v>56</v>
      </c>
      <c r="C3" s="27">
        <v>45114</v>
      </c>
      <c r="D3" s="17">
        <v>309995</v>
      </c>
      <c r="E3" t="s">
        <v>45</v>
      </c>
      <c r="F3" t="s">
        <v>57</v>
      </c>
      <c r="G3" s="17">
        <v>309995</v>
      </c>
      <c r="H3" s="17">
        <v>155100</v>
      </c>
      <c r="I3" s="22">
        <f>H3/G3*100</f>
        <v>50.033065049436274</v>
      </c>
      <c r="J3" s="17">
        <v>392466</v>
      </c>
      <c r="K3" s="17">
        <f>G3-298968</f>
        <v>11027</v>
      </c>
      <c r="L3" s="17">
        <v>93498</v>
      </c>
      <c r="M3" s="32">
        <v>280.11370699999998</v>
      </c>
      <c r="N3" s="36">
        <v>265.625</v>
      </c>
      <c r="O3" s="41">
        <v>1.5609999999999999</v>
      </c>
      <c r="P3" s="41">
        <v>1.5609999999999999</v>
      </c>
      <c r="Q3" s="17">
        <f>K3/M3</f>
        <v>39.366156401621581</v>
      </c>
      <c r="R3" s="17">
        <f>K3/O3</f>
        <v>7064.0614990390777</v>
      </c>
      <c r="S3" s="46">
        <f>K3/O3/43560</f>
        <v>0.16216853762715971</v>
      </c>
      <c r="T3" s="41">
        <v>256</v>
      </c>
      <c r="U3" s="6" t="s">
        <v>47</v>
      </c>
      <c r="V3" t="s">
        <v>58</v>
      </c>
      <c r="X3" t="s">
        <v>49</v>
      </c>
      <c r="Y3">
        <v>0</v>
      </c>
      <c r="Z3">
        <v>0</v>
      </c>
      <c r="AA3" s="7">
        <v>42095</v>
      </c>
      <c r="AC3" s="8" t="s">
        <v>53</v>
      </c>
      <c r="AD3" t="s">
        <v>59</v>
      </c>
      <c r="AE3" t="s">
        <v>60</v>
      </c>
    </row>
    <row r="4" spans="1:64">
      <c r="A4" t="s">
        <v>62</v>
      </c>
      <c r="B4" t="s">
        <v>61</v>
      </c>
      <c r="C4" s="27">
        <v>45125</v>
      </c>
      <c r="D4" s="17">
        <v>230000</v>
      </c>
      <c r="E4" t="s">
        <v>45</v>
      </c>
      <c r="F4" t="s">
        <v>46</v>
      </c>
      <c r="G4" s="17">
        <v>230000</v>
      </c>
      <c r="H4" s="17">
        <v>78000</v>
      </c>
      <c r="I4" s="22">
        <f>H4/G4*100</f>
        <v>33.913043478260867</v>
      </c>
      <c r="J4" s="17">
        <v>154897</v>
      </c>
      <c r="K4" s="17">
        <f>G4-73208</f>
        <v>156792</v>
      </c>
      <c r="L4" s="17">
        <v>81689</v>
      </c>
      <c r="M4" s="32">
        <v>233.395397</v>
      </c>
      <c r="N4" s="36">
        <v>466</v>
      </c>
      <c r="O4" s="41">
        <v>0.82099999999999995</v>
      </c>
      <c r="P4" s="41">
        <v>0.21299999999999999</v>
      </c>
      <c r="Q4" s="17">
        <f>K4/M4</f>
        <v>671.78702757364147</v>
      </c>
      <c r="R4" s="17">
        <f>K4/O4</f>
        <v>190976.85749086482</v>
      </c>
      <c r="S4" s="46">
        <f>K4/O4/43560</f>
        <v>4.3842253785781642</v>
      </c>
      <c r="T4" s="41">
        <v>229</v>
      </c>
      <c r="U4" s="6" t="s">
        <v>47</v>
      </c>
      <c r="V4" t="s">
        <v>63</v>
      </c>
      <c r="W4" t="s">
        <v>64</v>
      </c>
      <c r="X4" t="s">
        <v>49</v>
      </c>
      <c r="Y4">
        <v>0</v>
      </c>
      <c r="Z4">
        <v>0</v>
      </c>
      <c r="AA4" s="7">
        <v>43221</v>
      </c>
      <c r="AC4" s="8" t="s">
        <v>50</v>
      </c>
      <c r="AD4" t="s">
        <v>59</v>
      </c>
    </row>
    <row r="5" spans="1:64" ht="15" thickBot="1">
      <c r="A5" t="s">
        <v>66</v>
      </c>
      <c r="B5" t="s">
        <v>67</v>
      </c>
      <c r="C5" s="27">
        <v>45590</v>
      </c>
      <c r="D5" s="17">
        <v>237000</v>
      </c>
      <c r="E5" t="s">
        <v>45</v>
      </c>
      <c r="F5" t="s">
        <v>46</v>
      </c>
      <c r="G5" s="17">
        <v>237000</v>
      </c>
      <c r="H5" s="17">
        <v>86400</v>
      </c>
      <c r="I5" s="22">
        <f>H5/G5*100</f>
        <v>36.455696202531648</v>
      </c>
      <c r="J5" s="17">
        <v>171533</v>
      </c>
      <c r="K5" s="17">
        <f>G5-84010</f>
        <v>152990</v>
      </c>
      <c r="L5" s="17">
        <v>87523</v>
      </c>
      <c r="M5" s="32">
        <v>233.395397</v>
      </c>
      <c r="N5" s="36">
        <v>466</v>
      </c>
      <c r="O5" s="41">
        <v>0.82099999999999995</v>
      </c>
      <c r="P5" s="41">
        <v>0.26900000000000002</v>
      </c>
      <c r="Q5" s="17">
        <f>K5/M5</f>
        <v>655.49707477735728</v>
      </c>
      <c r="R5" s="17">
        <f>K5/O5</f>
        <v>186345.91961023145</v>
      </c>
      <c r="S5" s="46">
        <f>K5/O5/43560</f>
        <v>4.277913673329464</v>
      </c>
      <c r="T5" s="41">
        <v>229</v>
      </c>
      <c r="U5" s="6" t="s">
        <v>47</v>
      </c>
      <c r="V5" t="s">
        <v>65</v>
      </c>
      <c r="W5" t="s">
        <v>68</v>
      </c>
      <c r="X5" t="s">
        <v>49</v>
      </c>
      <c r="Y5">
        <v>0</v>
      </c>
      <c r="Z5">
        <v>0</v>
      </c>
      <c r="AA5" s="7">
        <v>42095</v>
      </c>
      <c r="AC5" s="8" t="s">
        <v>53</v>
      </c>
      <c r="AD5" t="s">
        <v>59</v>
      </c>
    </row>
    <row r="6" spans="1:64" ht="15.75" thickTop="1">
      <c r="A6" s="10"/>
      <c r="B6" s="10"/>
      <c r="C6" s="28" t="s">
        <v>69</v>
      </c>
      <c r="D6" s="18">
        <f>+SUM(D2:D5)</f>
        <v>961995</v>
      </c>
      <c r="E6" s="10"/>
      <c r="F6" s="10"/>
      <c r="G6" s="18">
        <f>+SUM(G2:G5)</f>
        <v>961995</v>
      </c>
      <c r="H6" s="18">
        <f>+SUM(H2:H5)</f>
        <v>403900</v>
      </c>
      <c r="I6" s="23"/>
      <c r="J6" s="18">
        <f>+SUM(J2:J5)</f>
        <v>906667</v>
      </c>
      <c r="K6" s="18">
        <f>+SUM(K2:K5)</f>
        <v>379286</v>
      </c>
      <c r="L6" s="18">
        <f>+SUM(L2:L5)</f>
        <v>323958</v>
      </c>
      <c r="M6" s="33">
        <f>+SUM(M2:M5)</f>
        <v>854.09111699999994</v>
      </c>
      <c r="N6" s="37"/>
      <c r="O6" s="42">
        <f>+SUM(O2:O5)</f>
        <v>4.4429999999999996</v>
      </c>
      <c r="P6" s="42">
        <f>+SUM(P2:P5)</f>
        <v>2.4729999999999999</v>
      </c>
      <c r="Q6" s="18"/>
      <c r="R6" s="18"/>
      <c r="S6" s="47"/>
      <c r="T6" s="42"/>
      <c r="U6" s="11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</row>
    <row r="7" spans="1:64" ht="15">
      <c r="A7" s="12"/>
      <c r="B7" s="12"/>
      <c r="C7" s="29"/>
      <c r="D7" s="19"/>
      <c r="E7" s="12"/>
      <c r="F7" s="12"/>
      <c r="G7" s="19"/>
      <c r="H7" s="19" t="s">
        <v>70</v>
      </c>
      <c r="I7" s="24">
        <f>H6/G6*100</f>
        <v>41.985665206160114</v>
      </c>
      <c r="J7" s="19"/>
      <c r="K7" s="19"/>
      <c r="L7" s="19" t="s">
        <v>71</v>
      </c>
      <c r="M7" s="34"/>
      <c r="N7" s="38"/>
      <c r="O7" s="43" t="s">
        <v>71</v>
      </c>
      <c r="P7" s="43"/>
      <c r="Q7" s="19"/>
      <c r="R7" s="19" t="s">
        <v>71</v>
      </c>
      <c r="S7" s="48"/>
      <c r="T7" s="43"/>
      <c r="U7" s="13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</row>
    <row r="8" spans="1:64" ht="15">
      <c r="A8" s="14"/>
      <c r="B8" s="14"/>
      <c r="C8" s="30"/>
      <c r="D8" s="20"/>
      <c r="E8" s="14"/>
      <c r="F8" s="14"/>
      <c r="G8" s="20"/>
      <c r="H8" s="20" t="s">
        <v>72</v>
      </c>
      <c r="I8" s="25">
        <f>STDEV(I2:I5)</f>
        <v>7.5896362845473231</v>
      </c>
      <c r="J8" s="20"/>
      <c r="K8" s="20"/>
      <c r="L8" s="20" t="s">
        <v>73</v>
      </c>
      <c r="M8" s="50">
        <f>K6/M6</f>
        <v>444.08142462860906</v>
      </c>
      <c r="N8" s="39"/>
      <c r="O8" s="44" t="s">
        <v>74</v>
      </c>
      <c r="P8" s="44">
        <f>K6/O6</f>
        <v>85367.094305649342</v>
      </c>
      <c r="Q8" s="20"/>
      <c r="R8" s="20" t="s">
        <v>75</v>
      </c>
      <c r="S8" s="49">
        <f>K6/O6/43560</f>
        <v>1.9597588224437406</v>
      </c>
      <c r="T8" s="44"/>
      <c r="U8" s="15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10" spans="1:64" s="1" customFormat="1" ht="15">
      <c r="A10" s="1" t="s">
        <v>76</v>
      </c>
      <c r="C10" s="51"/>
      <c r="D10" s="52"/>
      <c r="G10" s="52"/>
      <c r="H10" s="52"/>
      <c r="I10" s="53"/>
      <c r="J10" s="52"/>
      <c r="K10" s="52"/>
      <c r="L10" s="52"/>
      <c r="M10" s="54"/>
      <c r="N10" s="55"/>
      <c r="O10" s="56"/>
      <c r="P10" s="56"/>
      <c r="Q10" s="52"/>
      <c r="R10" s="52"/>
      <c r="S10" s="57"/>
      <c r="T10" s="56"/>
      <c r="U10" s="9"/>
    </row>
    <row r="15" spans="1:64" ht="15.75">
      <c r="B15" s="58" t="s">
        <v>77</v>
      </c>
      <c r="C15" s="59"/>
      <c r="D15" s="58"/>
    </row>
    <row r="16" spans="1:64" ht="15.75">
      <c r="B16" s="58" t="s">
        <v>82</v>
      </c>
      <c r="C16" s="60"/>
      <c r="D16" s="61"/>
    </row>
    <row r="18" spans="1:57" ht="15.75">
      <c r="B18" s="62" t="s">
        <v>83</v>
      </c>
    </row>
    <row r="19" spans="1:57">
      <c r="A19" t="s">
        <v>78</v>
      </c>
      <c r="B19" t="s">
        <v>79</v>
      </c>
      <c r="C19" s="27">
        <v>44734</v>
      </c>
      <c r="D19" s="17">
        <v>242000</v>
      </c>
      <c r="E19" t="s">
        <v>45</v>
      </c>
      <c r="F19" t="s">
        <v>57</v>
      </c>
      <c r="G19" s="17">
        <v>242000</v>
      </c>
      <c r="H19" s="17">
        <v>72500</v>
      </c>
      <c r="I19" s="22">
        <f>H19/G19*100</f>
        <v>29.958677685950413</v>
      </c>
      <c r="J19" s="17">
        <v>191321</v>
      </c>
      <c r="K19" s="17">
        <f>G19-145807</f>
        <v>96193</v>
      </c>
      <c r="L19" s="17">
        <v>45514</v>
      </c>
      <c r="M19" s="32">
        <v>202.28241499999999</v>
      </c>
      <c r="N19" s="36">
        <v>126</v>
      </c>
      <c r="O19" s="41">
        <v>0.72599999999999998</v>
      </c>
      <c r="P19" s="41">
        <v>0.72599999999999998</v>
      </c>
      <c r="Q19" s="17">
        <f>K19/M19</f>
        <v>475.53812327186228</v>
      </c>
      <c r="R19" s="17">
        <f>K19/O19</f>
        <v>132497.24517906338</v>
      </c>
      <c r="S19" s="46">
        <f>K19/O19/43560</f>
        <v>3.0417182088857526</v>
      </c>
      <c r="T19" s="41">
        <v>251</v>
      </c>
      <c r="U19" s="6" t="s">
        <v>47</v>
      </c>
      <c r="V19" t="s">
        <v>80</v>
      </c>
      <c r="X19" t="s">
        <v>49</v>
      </c>
      <c r="Y19">
        <v>0</v>
      </c>
      <c r="Z19">
        <v>0</v>
      </c>
      <c r="AA19" s="7">
        <v>41991</v>
      </c>
      <c r="AC19" s="8" t="s">
        <v>53</v>
      </c>
      <c r="AD19" t="s">
        <v>81</v>
      </c>
      <c r="AL19" s="3"/>
      <c r="BC19" s="3"/>
      <c r="BE19" s="3"/>
    </row>
  </sheetData>
  <sheetProtection password="C7B3" sheet="1" objects="1" scenarios="1"/>
  <conditionalFormatting sqref="A19:AR19 A2:AR5">
    <cfRule type="expression" dxfId="1" priority="3" stopIfTrue="1">
      <formula>MOD(ROW(),4)&gt;1</formula>
    </cfRule>
    <cfRule type="expression" dxfId="0" priority="4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apps2</dc:creator>
  <cp:lastModifiedBy>Andy</cp:lastModifiedBy>
  <dcterms:created xsi:type="dcterms:W3CDTF">2026-01-27T20:27:16Z</dcterms:created>
  <dcterms:modified xsi:type="dcterms:W3CDTF">2026-03-09T22:44:31Z</dcterms:modified>
</cp:coreProperties>
</file>