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E.C.F. Analysis" sheetId="2" r:id="rId1"/>
    <sheet name="Sheet1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/>
  <c r="L30"/>
  <c r="N30"/>
  <c r="P30"/>
  <c r="I28"/>
  <c r="L28"/>
  <c r="P28" s="1"/>
  <c r="N28"/>
  <c r="I22"/>
  <c r="L22"/>
  <c r="N22"/>
  <c r="P22"/>
  <c r="I24"/>
  <c r="L24"/>
  <c r="N24"/>
  <c r="P24"/>
  <c r="I51"/>
  <c r="L51"/>
  <c r="N51"/>
  <c r="P51"/>
  <c r="I37"/>
  <c r="L37"/>
  <c r="N37"/>
  <c r="P37"/>
  <c r="I16"/>
  <c r="L16"/>
  <c r="N16"/>
  <c r="P16"/>
  <c r="I50"/>
  <c r="L50"/>
  <c r="N50"/>
  <c r="P50"/>
  <c r="I23"/>
  <c r="L23"/>
  <c r="N23"/>
  <c r="P23"/>
  <c r="I42"/>
  <c r="L42"/>
  <c r="N42"/>
  <c r="P42"/>
  <c r="I43"/>
  <c r="L43"/>
  <c r="N43"/>
  <c r="P43"/>
  <c r="I32"/>
  <c r="L32"/>
  <c r="N32"/>
  <c r="P32"/>
  <c r="I29"/>
  <c r="L29"/>
  <c r="N29"/>
  <c r="P29"/>
  <c r="I35"/>
  <c r="L35"/>
  <c r="N35"/>
  <c r="P35"/>
  <c r="I2"/>
  <c r="L2"/>
  <c r="L58" s="1"/>
  <c r="N59" s="1"/>
  <c r="N2"/>
  <c r="Q59" s="1"/>
  <c r="P2"/>
  <c r="I41"/>
  <c r="L41"/>
  <c r="N41"/>
  <c r="P41"/>
  <c r="I47"/>
  <c r="L47"/>
  <c r="N47"/>
  <c r="R30" s="1"/>
  <c r="P47"/>
  <c r="I26"/>
  <c r="L26"/>
  <c r="N26"/>
  <c r="P26"/>
  <c r="I53"/>
  <c r="L53"/>
  <c r="N53"/>
  <c r="P53"/>
  <c r="I27"/>
  <c r="L27"/>
  <c r="N27"/>
  <c r="P27"/>
  <c r="I19"/>
  <c r="L19"/>
  <c r="N19"/>
  <c r="P19"/>
  <c r="I21"/>
  <c r="L21"/>
  <c r="N21"/>
  <c r="P21"/>
  <c r="I13"/>
  <c r="L13"/>
  <c r="N13"/>
  <c r="P13"/>
  <c r="I6"/>
  <c r="L6"/>
  <c r="N6"/>
  <c r="P6"/>
  <c r="I7"/>
  <c r="L7"/>
  <c r="N7"/>
  <c r="P7"/>
  <c r="I49"/>
  <c r="L49"/>
  <c r="N49"/>
  <c r="P49"/>
  <c r="I12"/>
  <c r="L12"/>
  <c r="N12"/>
  <c r="P12"/>
  <c r="I57"/>
  <c r="L57"/>
  <c r="N57"/>
  <c r="P57"/>
  <c r="I45"/>
  <c r="L45"/>
  <c r="N45"/>
  <c r="P45"/>
  <c r="I36"/>
  <c r="L36"/>
  <c r="N36"/>
  <c r="P36"/>
  <c r="I5"/>
  <c r="L5"/>
  <c r="N5"/>
  <c r="P5"/>
  <c r="I56"/>
  <c r="L56"/>
  <c r="N56"/>
  <c r="P56"/>
  <c r="I10"/>
  <c r="L10"/>
  <c r="N10"/>
  <c r="P10"/>
  <c r="I33"/>
  <c r="L33"/>
  <c r="N33"/>
  <c r="P33"/>
  <c r="I20"/>
  <c r="L20"/>
  <c r="N20"/>
  <c r="P20"/>
  <c r="I4"/>
  <c r="L4"/>
  <c r="N4"/>
  <c r="N60" s="1"/>
  <c r="P4"/>
  <c r="I48"/>
  <c r="L48"/>
  <c r="N48"/>
  <c r="P48"/>
  <c r="I54"/>
  <c r="L54"/>
  <c r="N54"/>
  <c r="P54"/>
  <c r="I9"/>
  <c r="L9"/>
  <c r="N9"/>
  <c r="P9"/>
  <c r="I18"/>
  <c r="L18"/>
  <c r="N18"/>
  <c r="P18"/>
  <c r="I3"/>
  <c r="L3"/>
  <c r="N3"/>
  <c r="P3"/>
  <c r="I38"/>
  <c r="L38"/>
  <c r="N38"/>
  <c r="P38"/>
  <c r="I15"/>
  <c r="L15"/>
  <c r="N15"/>
  <c r="P15"/>
  <c r="I8"/>
  <c r="L8"/>
  <c r="P8" s="1"/>
  <c r="N8"/>
  <c r="I46"/>
  <c r="L46"/>
  <c r="N46"/>
  <c r="P46"/>
  <c r="I44"/>
  <c r="L44"/>
  <c r="P44" s="1"/>
  <c r="N44"/>
  <c r="I40"/>
  <c r="L40"/>
  <c r="N40"/>
  <c r="P40"/>
  <c r="I34"/>
  <c r="L34"/>
  <c r="P34" s="1"/>
  <c r="N34"/>
  <c r="I52"/>
  <c r="L52"/>
  <c r="N52"/>
  <c r="P52"/>
  <c r="I17"/>
  <c r="L17"/>
  <c r="P17" s="1"/>
  <c r="N17"/>
  <c r="I55"/>
  <c r="L55"/>
  <c r="N55"/>
  <c r="P55"/>
  <c r="I11"/>
  <c r="L11"/>
  <c r="P11" s="1"/>
  <c r="N11"/>
  <c r="I31"/>
  <c r="L31"/>
  <c r="N31"/>
  <c r="P31"/>
  <c r="I39"/>
  <c r="L39"/>
  <c r="P39" s="1"/>
  <c r="N39"/>
  <c r="I14"/>
  <c r="L14"/>
  <c r="N14"/>
  <c r="P14"/>
  <c r="I25"/>
  <c r="L25"/>
  <c r="P25" s="1"/>
  <c r="N25"/>
  <c r="D58"/>
  <c r="G58"/>
  <c r="H58"/>
  <c r="I59" s="1"/>
  <c r="J58"/>
  <c r="M58"/>
  <c r="I60"/>
  <c r="P58" l="1"/>
  <c r="R28"/>
  <c r="R22"/>
  <c r="R24"/>
  <c r="R51"/>
  <c r="R37"/>
  <c r="R16"/>
  <c r="R50"/>
  <c r="R23"/>
  <c r="R42"/>
  <c r="R43"/>
  <c r="R32"/>
  <c r="R29"/>
  <c r="R35"/>
  <c r="R2"/>
  <c r="R41"/>
  <c r="R47"/>
  <c r="R26"/>
  <c r="R53"/>
  <c r="R27"/>
  <c r="R19"/>
  <c r="R21"/>
  <c r="R13"/>
  <c r="R6"/>
  <c r="R7"/>
  <c r="R49"/>
  <c r="R12"/>
  <c r="R57"/>
  <c r="R45"/>
  <c r="R36"/>
  <c r="R5"/>
  <c r="R56"/>
  <c r="R10"/>
  <c r="R33"/>
  <c r="R20"/>
  <c r="R4"/>
  <c r="R48"/>
  <c r="R54"/>
  <c r="R9"/>
  <c r="R18"/>
  <c r="R3"/>
  <c r="R38"/>
  <c r="R15"/>
  <c r="R8"/>
  <c r="R46"/>
  <c r="R44"/>
  <c r="R40"/>
  <c r="R34"/>
  <c r="R52"/>
  <c r="R17"/>
  <c r="R55"/>
  <c r="R11"/>
  <c r="R31"/>
  <c r="R39"/>
  <c r="R14"/>
  <c r="R25"/>
  <c r="R58"/>
  <c r="Q60" l="1"/>
  <c r="S60" s="1"/>
</calcChain>
</file>

<file path=xl/sharedStrings.xml><?xml version="1.0" encoding="utf-8"?>
<sst xmlns="http://schemas.openxmlformats.org/spreadsheetml/2006/main" count="559" uniqueCount="185">
  <si>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</si>
  <si>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</si>
  <si>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</si>
  <si>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</si>
  <si>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</si>
  <si>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</si>
  <si>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</si>
  <si>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</si>
  <si>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</si>
  <si>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</si>
  <si>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</si>
  <si>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</si>
  <si>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</si>
  <si>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</si>
  <si>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</si>
  <si>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</si>
  <si>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</si>
  <si>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</si>
  <si>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</si>
  <si>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</si>
  <si>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</si>
  <si>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</si>
  <si>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</si>
  <si>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</si>
  <si>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</si>
  <si>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</si>
  <si>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</si>
  <si>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</si>
  <si>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</si>
  <si>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</si>
  <si>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</si>
  <si>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</si>
  <si>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</si>
  <si>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</si>
  <si>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</si>
  <si>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</si>
  <si>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</si>
  <si>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</si>
  <si>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</si>
  <si>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PTA</t>
  </si>
  <si>
    <t>03-ARM'S LENGTH</t>
  </si>
  <si>
    <t>TWPRS</t>
  </si>
  <si>
    <t>No</t>
  </si>
  <si>
    <t xml:space="preserve">  /  /    </t>
  </si>
  <si>
    <t>TOWNSHIP RES</t>
  </si>
  <si>
    <t>017-004-008-00</t>
  </si>
  <si>
    <t>11980 N GORDON RD</t>
  </si>
  <si>
    <t>QC</t>
  </si>
  <si>
    <t>SINGLE WIDE</t>
  </si>
  <si>
    <t>WD</t>
  </si>
  <si>
    <t>DOUBLE WIDE</t>
  </si>
  <si>
    <t>017-005-019-01</t>
  </si>
  <si>
    <t>11442 N WHITEFISH RD</t>
  </si>
  <si>
    <t>1 STORY</t>
  </si>
  <si>
    <t>017-006-001-20</t>
  </si>
  <si>
    <t>23794 W CUTLER RD</t>
  </si>
  <si>
    <t>1+-1.75 STORY</t>
  </si>
  <si>
    <t>017-006-008-65</t>
  </si>
  <si>
    <t>11159 N WHITEFISH RD</t>
  </si>
  <si>
    <t>1.75 STORY</t>
  </si>
  <si>
    <t>017-007-018-50</t>
  </si>
  <si>
    <t>10674 N WEST COUNTY LINE RD</t>
  </si>
  <si>
    <t>017-008-006-40</t>
  </si>
  <si>
    <t>10624 N WHITEFISH RD</t>
  </si>
  <si>
    <t>017-009-010-50</t>
  </si>
  <si>
    <t>10770 LONG RD</t>
  </si>
  <si>
    <t>017-011-003-60</t>
  </si>
  <si>
    <t>10390 HUBBARD FARM DR</t>
  </si>
  <si>
    <t>017-011-006-05</t>
  </si>
  <si>
    <t>10689 N REED RD</t>
  </si>
  <si>
    <t>00005</t>
  </si>
  <si>
    <t>SPLIT LEVEL</t>
  </si>
  <si>
    <t>017-014-013-21</t>
  </si>
  <si>
    <t>19542 W EDGAR RD</t>
  </si>
  <si>
    <t>017-018-009-10</t>
  </si>
  <si>
    <t>23887 TAMARACK RD</t>
  </si>
  <si>
    <t>017-018-009-50</t>
  </si>
  <si>
    <t>9966 N WEST COUNTY LINE RD</t>
  </si>
  <si>
    <t>017-019-003-20</t>
  </si>
  <si>
    <t>23566 W ALMY RD</t>
  </si>
  <si>
    <t>017-019-022-20</t>
  </si>
  <si>
    <t>23202 W ALMY RD</t>
  </si>
  <si>
    <t>017-022-009-00</t>
  </si>
  <si>
    <t>20192 W GATES RD</t>
  </si>
  <si>
    <t>19-MULTI PARCEL ARM'S LENGTH</t>
  </si>
  <si>
    <t>017-022-036-00</t>
  </si>
  <si>
    <t>017-022-017-13</t>
  </si>
  <si>
    <t>20347 W GATES RD</t>
  </si>
  <si>
    <t>017-022-027-11</t>
  </si>
  <si>
    <t>20276 W GATES RD</t>
  </si>
  <si>
    <t>017-023-005-20</t>
  </si>
  <si>
    <t>8673 LOVELESS DR</t>
  </si>
  <si>
    <t>017-023-028-30</t>
  </si>
  <si>
    <t>8421 LOVELESS DR</t>
  </si>
  <si>
    <t>017-023-032-11</t>
  </si>
  <si>
    <t>19972 MAPLE CT</t>
  </si>
  <si>
    <t>017-023-033-20</t>
  </si>
  <si>
    <t>8385 N GARBOW RD</t>
  </si>
  <si>
    <t>017-023-060-00</t>
  </si>
  <si>
    <t>8370 N GARBOW RD</t>
  </si>
  <si>
    <t>2 STORY</t>
  </si>
  <si>
    <t>017-023-060-10</t>
  </si>
  <si>
    <t>017-024-014-20</t>
  </si>
  <si>
    <t>18730 W ALMY RD</t>
  </si>
  <si>
    <t>LOG HOME</t>
  </si>
  <si>
    <t>017-024-014-52</t>
  </si>
  <si>
    <t>18962 W ALMY RD</t>
  </si>
  <si>
    <t>017-024-014-53</t>
  </si>
  <si>
    <t>18934 W ALMY RD</t>
  </si>
  <si>
    <t>017-025-002-21</t>
  </si>
  <si>
    <t>18923 W ALMY RD</t>
  </si>
  <si>
    <t>017-025-002-23</t>
  </si>
  <si>
    <t>7910 N REED RD</t>
  </si>
  <si>
    <t>017-025-002-24</t>
  </si>
  <si>
    <t>017-025-008-10</t>
  </si>
  <si>
    <t>18709 W ALMY RD</t>
  </si>
  <si>
    <t>047-425-002-00</t>
  </si>
  <si>
    <t>017-026-003-10</t>
  </si>
  <si>
    <t>19385 W ALMY RD</t>
  </si>
  <si>
    <t>017-028-005-20</t>
  </si>
  <si>
    <t>21281 W DEWEY RD</t>
  </si>
  <si>
    <t>1.5 STORY</t>
  </si>
  <si>
    <t>017-028-023-30</t>
  </si>
  <si>
    <t>21594 W DEWEY RD</t>
  </si>
  <si>
    <t>017-028-024-30</t>
  </si>
  <si>
    <t>7858 POWELL DR</t>
  </si>
  <si>
    <t>017-029-009-00</t>
  </si>
  <si>
    <t>22901 W DEWEY RD</t>
  </si>
  <si>
    <t>017-029-014-20</t>
  </si>
  <si>
    <t>7699 N DAGGET RD</t>
  </si>
  <si>
    <t>017-029-025-30</t>
  </si>
  <si>
    <t>22899 W ALMY RD</t>
  </si>
  <si>
    <t>017-030-026-00</t>
  </si>
  <si>
    <t>23296 W M-82 HC-EDMORE RD</t>
  </si>
  <si>
    <t>017-030-034-03</t>
  </si>
  <si>
    <t>23663 W ALMY RD</t>
  </si>
  <si>
    <t>017-031-009-60</t>
  </si>
  <si>
    <t>6351 N WHITEFISH RD</t>
  </si>
  <si>
    <t>1.25 STORY</t>
  </si>
  <si>
    <t>017-031-013-02</t>
  </si>
  <si>
    <t>23154 CLEMVILLE DR</t>
  </si>
  <si>
    <t>017-031-013-30</t>
  </si>
  <si>
    <t>017-032-004-00</t>
  </si>
  <si>
    <t>6463 CROOKED CREEK DR</t>
  </si>
  <si>
    <t>017-032-024-00</t>
  </si>
  <si>
    <t>6088 CHEROKEE DR</t>
  </si>
  <si>
    <t>017-033-008-00</t>
  </si>
  <si>
    <t>017-033-014-50</t>
  </si>
  <si>
    <t>6749 N AMY SCHOOL RD</t>
  </si>
  <si>
    <t>017-033-022-40</t>
  </si>
  <si>
    <t>21299 LOIS LANE</t>
  </si>
  <si>
    <t>017-033-022-50</t>
  </si>
  <si>
    <t>017-034-005-02</t>
  </si>
  <si>
    <t>6169 N MAPLE HILL RD</t>
  </si>
  <si>
    <t>017-034-015-01</t>
  </si>
  <si>
    <t>017-034-026-40</t>
  </si>
  <si>
    <t>20019 NORTHRUP DR</t>
  </si>
  <si>
    <t>017-500-106-01</t>
  </si>
  <si>
    <t>21282 SAGINAW DR</t>
  </si>
  <si>
    <t>017-500-172-00</t>
  </si>
  <si>
    <t>8637 MACKINAW TRAIL</t>
  </si>
  <si>
    <t>017-500-198-00</t>
  </si>
  <si>
    <t>8728 MACKINAW TRAIL</t>
  </si>
  <si>
    <t>017-500-200-00</t>
  </si>
  <si>
    <t>017-500-234-01</t>
  </si>
  <si>
    <t>8907 CHIPPEWA TRAIL</t>
  </si>
  <si>
    <t>017-500-264-00</t>
  </si>
  <si>
    <t>8599 CHIPPEWA TRAIL</t>
  </si>
  <si>
    <t>017-500-310-00</t>
  </si>
  <si>
    <t>8950 CHIPPEWA TRAIL</t>
  </si>
  <si>
    <t>017-500-375-01</t>
  </si>
  <si>
    <t>8750 PAW PAW TRAIL</t>
  </si>
  <si>
    <t>017-500-434-00</t>
  </si>
  <si>
    <t>LC</t>
  </si>
  <si>
    <t>017-500-435-00</t>
  </si>
  <si>
    <t>21030 WHITE CLOUD DR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</si>
  <si>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</si>
  <si>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</si>
  <si>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</si>
  <si>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</si>
  <si>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</si>
  <si>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</si>
  <si>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</si>
  <si>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</si>
  <si>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RESIDENTIAL &amp; AG ECF 1.294 CALCULATED AND APPLIED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</si>
</sst>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2"/>
  <sheetViews>
    <sheetView tabSelected="1" topLeftCell="A28" workbookViewId="0">
      <selection activeCell="E63" sqref="E63"/>
    </sheetView>
  </sheetViews>
  <sheetFormatPr defaultRowHeight="14.25"/>
  <cols>
    <col min="1" max="1" width="14.375" bestFit="1" customWidth="1"/>
    <col min="2" max="2" width="30.375" bestFit="1" customWidth="1"/>
    <col min="3" max="3" width="9.625" style="17" bestFit="1" customWidth="1"/>
    <col min="4" max="4" width="11.875" style="7" bestFit="1" customWidth="1"/>
    <col min="5" max="5" width="5.75" bestFit="1" customWidth="1"/>
    <col min="6" max="6" width="29.375" bestFit="1" customWidth="1"/>
    <col min="7" max="7" width="11.875" style="7" bestFit="1" customWidth="1"/>
    <col min="8" max="8" width="14.75" style="7" bestFit="1" customWidth="1"/>
    <col min="9" max="9" width="12.75" style="12" bestFit="1" customWidth="1"/>
    <col min="10" max="10" width="13.75" style="7" bestFit="1" customWidth="1"/>
    <col min="11" max="11" width="11.125" style="7" bestFit="1" customWidth="1"/>
    <col min="12" max="12" width="13.875" style="7" bestFit="1" customWidth="1"/>
    <col min="13" max="13" width="13.125" style="7" bestFit="1" customWidth="1"/>
    <col min="14" max="14" width="7" style="22" bestFit="1" customWidth="1"/>
    <col min="15" max="15" width="10" style="27" bestFit="1" customWidth="1"/>
    <col min="16" max="16" width="15.875" style="32" bestFit="1" customWidth="1"/>
    <col min="17" max="17" width="11.625" style="40" bestFit="1" customWidth="1"/>
    <col min="18" max="18" width="19.125" style="42" bestFit="1" customWidth="1"/>
    <col min="19" max="19" width="15.625" bestFit="1" customWidth="1"/>
    <col min="20" max="20" width="9.75" bestFit="1" customWidth="1"/>
    <col min="21" max="21" width="10.75" style="7" bestFit="1" customWidth="1"/>
    <col min="22" max="22" width="11.625" bestFit="1" customWidth="1"/>
    <col min="23" max="23" width="10.375" style="17" bestFit="1" customWidth="1"/>
    <col min="24" max="24" width="19.875" bestFit="1" customWidth="1"/>
    <col min="25" max="26" width="14.25" bestFit="1" customWidth="1"/>
    <col min="27" max="27" width="13.875" bestFit="1" customWidth="1"/>
    <col min="28" max="28" width="19" bestFit="1" customWidth="1"/>
    <col min="29" max="29" width="7.25" bestFit="1" customWidth="1"/>
    <col min="30" max="30" width="13.125" bestFit="1" customWidth="1"/>
    <col min="31" max="31" width="6.625" bestFit="1" customWidth="1"/>
    <col min="32" max="32" width="20.375" bestFit="1" customWidth="1"/>
    <col min="33" max="33" width="17" bestFit="1" customWidth="1"/>
    <col min="34" max="34" width="15" bestFit="1" customWidth="1"/>
    <col min="35" max="35" width="10.875" bestFit="1" customWidth="1"/>
    <col min="36" max="36" width="16.75" bestFit="1" customWidth="1"/>
    <col min="37" max="37" width="21.375" bestFit="1" customWidth="1"/>
    <col min="38" max="38" width="21.125" bestFit="1" customWidth="1"/>
    <col min="39" max="39" width="17" bestFit="1" customWidth="1"/>
  </cols>
  <sheetData>
    <row r="1" spans="1:64" ht="1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80</v>
      </c>
      <c r="B2" t="s">
        <v>81</v>
      </c>
      <c r="C2" s="17">
        <v>45021</v>
      </c>
      <c r="D2" s="7">
        <v>255000</v>
      </c>
      <c r="E2" t="s">
        <v>49</v>
      </c>
      <c r="F2" t="s">
        <v>40</v>
      </c>
      <c r="G2" s="7">
        <v>255000</v>
      </c>
      <c r="H2" s="7">
        <v>108000</v>
      </c>
      <c r="I2" s="12">
        <f t="shared" ref="I2:I32" si="0">H2/G2*100</f>
        <v>42.352941176470587</v>
      </c>
      <c r="J2" s="7">
        <v>249530</v>
      </c>
      <c r="K2" s="7">
        <v>26704</v>
      </c>
      <c r="L2" s="7">
        <f t="shared" ref="L2:L32" si="1">G2-K2</f>
        <v>228296</v>
      </c>
      <c r="M2" s="7">
        <v>170356.265625</v>
      </c>
      <c r="N2" s="22">
        <f t="shared" ref="N2:N32" si="2">L2/M2</f>
        <v>1.3401092067992435</v>
      </c>
      <c r="O2" s="27">
        <v>1563</v>
      </c>
      <c r="P2" s="32">
        <f t="shared" ref="P2:P32" si="3">L2/O2</f>
        <v>146.06269993602046</v>
      </c>
      <c r="Q2" s="37" t="s">
        <v>41</v>
      </c>
      <c r="R2" s="42" t="e">
        <f>ABS(#REF!-N2)*100</f>
        <v>#REF!</v>
      </c>
      <c r="S2" t="s">
        <v>71</v>
      </c>
      <c r="U2" s="7">
        <v>22735</v>
      </c>
      <c r="V2" t="s">
        <v>42</v>
      </c>
      <c r="W2" s="17" t="s">
        <v>43</v>
      </c>
      <c r="Y2" t="s">
        <v>44</v>
      </c>
      <c r="Z2">
        <v>401</v>
      </c>
      <c r="AA2">
        <v>80</v>
      </c>
      <c r="BC2" s="2"/>
      <c r="BE2" s="2"/>
    </row>
    <row r="3" spans="1:64">
      <c r="A3" t="s">
        <v>142</v>
      </c>
      <c r="B3" t="s">
        <v>143</v>
      </c>
      <c r="C3" s="17">
        <v>45027</v>
      </c>
      <c r="D3" s="7">
        <v>460000</v>
      </c>
      <c r="E3" t="s">
        <v>49</v>
      </c>
      <c r="F3" t="s">
        <v>40</v>
      </c>
      <c r="G3" s="7">
        <v>460000</v>
      </c>
      <c r="H3" s="7">
        <v>197500</v>
      </c>
      <c r="I3" s="12">
        <f t="shared" si="0"/>
        <v>42.934782608695656</v>
      </c>
      <c r="J3" s="7">
        <v>429143</v>
      </c>
      <c r="K3" s="7">
        <v>88434</v>
      </c>
      <c r="L3" s="7">
        <f t="shared" si="1"/>
        <v>371566</v>
      </c>
      <c r="M3" s="7">
        <v>260480.890625</v>
      </c>
      <c r="N3" s="22">
        <f t="shared" si="2"/>
        <v>1.4264616460288564</v>
      </c>
      <c r="O3" s="27">
        <v>1680</v>
      </c>
      <c r="P3" s="32">
        <f t="shared" si="3"/>
        <v>221.17023809523809</v>
      </c>
      <c r="Q3" s="37" t="s">
        <v>41</v>
      </c>
      <c r="R3" s="42" t="e">
        <f>ABS(#REF!-N3)*100</f>
        <v>#REF!</v>
      </c>
      <c r="S3" t="s">
        <v>121</v>
      </c>
      <c r="U3" s="7">
        <v>43868</v>
      </c>
      <c r="V3" t="s">
        <v>42</v>
      </c>
      <c r="W3" s="17" t="s">
        <v>43</v>
      </c>
      <c r="Y3" t="s">
        <v>44</v>
      </c>
      <c r="Z3">
        <v>401</v>
      </c>
      <c r="AA3">
        <v>67</v>
      </c>
    </row>
    <row r="4" spans="1:64">
      <c r="A4" t="s">
        <v>128</v>
      </c>
      <c r="B4" t="s">
        <v>129</v>
      </c>
      <c r="C4" s="17">
        <v>45029</v>
      </c>
      <c r="D4" s="7">
        <v>287500</v>
      </c>
      <c r="E4" t="s">
        <v>49</v>
      </c>
      <c r="F4" t="s">
        <v>40</v>
      </c>
      <c r="G4" s="7">
        <v>287500</v>
      </c>
      <c r="H4" s="7">
        <v>114900</v>
      </c>
      <c r="I4" s="12">
        <f t="shared" si="0"/>
        <v>39.96521739130435</v>
      </c>
      <c r="J4" s="7">
        <v>270152</v>
      </c>
      <c r="K4" s="7">
        <v>81673</v>
      </c>
      <c r="L4" s="7">
        <f t="shared" si="1"/>
        <v>205827</v>
      </c>
      <c r="M4" s="7">
        <v>144097.09375</v>
      </c>
      <c r="N4" s="22">
        <f t="shared" si="2"/>
        <v>1.4283910566378095</v>
      </c>
      <c r="O4" s="27">
        <v>816</v>
      </c>
      <c r="P4" s="32">
        <f t="shared" si="3"/>
        <v>252.2389705882353</v>
      </c>
      <c r="Q4" s="37" t="s">
        <v>41</v>
      </c>
      <c r="R4" s="42" t="e">
        <f>ABS(#REF!-N4)*100</f>
        <v>#REF!</v>
      </c>
      <c r="S4" t="s">
        <v>53</v>
      </c>
      <c r="U4" s="7">
        <v>53300</v>
      </c>
      <c r="V4" t="s">
        <v>42</v>
      </c>
      <c r="W4" s="17" t="s">
        <v>43</v>
      </c>
      <c r="Y4" t="s">
        <v>44</v>
      </c>
      <c r="Z4">
        <v>401</v>
      </c>
      <c r="AA4">
        <v>79</v>
      </c>
    </row>
    <row r="5" spans="1:64">
      <c r="A5" t="s">
        <v>117</v>
      </c>
      <c r="B5" t="s">
        <v>118</v>
      </c>
      <c r="C5" s="17">
        <v>45033</v>
      </c>
      <c r="D5" s="7">
        <v>340000</v>
      </c>
      <c r="E5" t="s">
        <v>49</v>
      </c>
      <c r="F5" t="s">
        <v>40</v>
      </c>
      <c r="G5" s="7">
        <v>340000</v>
      </c>
      <c r="H5" s="7">
        <v>164400</v>
      </c>
      <c r="I5" s="12">
        <f t="shared" si="0"/>
        <v>48.352941176470587</v>
      </c>
      <c r="J5" s="7">
        <v>381612</v>
      </c>
      <c r="K5" s="7">
        <v>16191</v>
      </c>
      <c r="L5" s="7">
        <f t="shared" si="1"/>
        <v>323809</v>
      </c>
      <c r="M5" s="7">
        <v>279373.84375</v>
      </c>
      <c r="N5" s="22">
        <f t="shared" si="2"/>
        <v>1.1590526716945024</v>
      </c>
      <c r="O5" s="27">
        <v>1400</v>
      </c>
      <c r="P5" s="32">
        <f t="shared" si="3"/>
        <v>231.29214285714286</v>
      </c>
      <c r="Q5" s="37" t="s">
        <v>41</v>
      </c>
      <c r="R5" s="42">
        <f>ABS(N35-N5)*100</f>
        <v>24.999088554425917</v>
      </c>
      <c r="S5" t="s">
        <v>53</v>
      </c>
      <c r="U5" s="7">
        <v>13563</v>
      </c>
      <c r="V5" t="s">
        <v>42</v>
      </c>
      <c r="W5" s="17" t="s">
        <v>43</v>
      </c>
      <c r="Y5" t="s">
        <v>44</v>
      </c>
      <c r="Z5">
        <v>401</v>
      </c>
      <c r="AA5">
        <v>96</v>
      </c>
    </row>
    <row r="6" spans="1:64">
      <c r="A6" t="s">
        <v>102</v>
      </c>
      <c r="B6" t="s">
        <v>103</v>
      </c>
      <c r="C6" s="17">
        <v>45047</v>
      </c>
      <c r="D6" s="7">
        <v>320000</v>
      </c>
      <c r="E6" t="s">
        <v>49</v>
      </c>
      <c r="F6" t="s">
        <v>40</v>
      </c>
      <c r="G6" s="7">
        <v>320000</v>
      </c>
      <c r="H6" s="7">
        <v>135700</v>
      </c>
      <c r="I6" s="12">
        <f t="shared" si="0"/>
        <v>42.40625</v>
      </c>
      <c r="J6" s="7">
        <v>314234</v>
      </c>
      <c r="K6" s="7">
        <v>71490</v>
      </c>
      <c r="L6" s="7">
        <f t="shared" si="1"/>
        <v>248510</v>
      </c>
      <c r="M6" s="7">
        <v>185584.09375</v>
      </c>
      <c r="N6" s="22">
        <f t="shared" si="2"/>
        <v>1.3390695020165218</v>
      </c>
      <c r="O6" s="27">
        <v>2040</v>
      </c>
      <c r="P6" s="32">
        <f t="shared" si="3"/>
        <v>121.81862745098039</v>
      </c>
      <c r="Q6" s="37" t="s">
        <v>41</v>
      </c>
      <c r="R6" s="42" t="e">
        <f>ABS(#REF!-N6)*100</f>
        <v>#REF!</v>
      </c>
      <c r="S6" t="s">
        <v>104</v>
      </c>
      <c r="U6" s="7">
        <v>55118</v>
      </c>
      <c r="V6" t="s">
        <v>42</v>
      </c>
      <c r="W6" s="17" t="s">
        <v>43</v>
      </c>
      <c r="Y6" t="s">
        <v>44</v>
      </c>
      <c r="Z6">
        <v>401</v>
      </c>
      <c r="AA6">
        <v>63</v>
      </c>
    </row>
    <row r="7" spans="1:64">
      <c r="A7" t="s">
        <v>105</v>
      </c>
      <c r="B7" t="s">
        <v>106</v>
      </c>
      <c r="C7" s="17">
        <v>45050</v>
      </c>
      <c r="D7" s="7">
        <v>230000</v>
      </c>
      <c r="E7" t="s">
        <v>49</v>
      </c>
      <c r="F7" t="s">
        <v>40</v>
      </c>
      <c r="G7" s="7">
        <v>230000</v>
      </c>
      <c r="H7" s="7">
        <v>116300</v>
      </c>
      <c r="I7" s="12">
        <f t="shared" si="0"/>
        <v>50.565217391304351</v>
      </c>
      <c r="J7" s="7">
        <v>267215</v>
      </c>
      <c r="K7" s="7">
        <v>21447</v>
      </c>
      <c r="L7" s="7">
        <f t="shared" si="1"/>
        <v>208553</v>
      </c>
      <c r="M7" s="7">
        <v>187896.03125</v>
      </c>
      <c r="N7" s="22">
        <f t="shared" si="2"/>
        <v>1.1099382920042384</v>
      </c>
      <c r="O7" s="27">
        <v>1920</v>
      </c>
      <c r="P7" s="32">
        <f t="shared" si="3"/>
        <v>108.62135416666666</v>
      </c>
      <c r="Q7" s="37" t="s">
        <v>41</v>
      </c>
      <c r="R7" s="42" t="e">
        <f>ABS(#REF!-N7)*100</f>
        <v>#REF!</v>
      </c>
      <c r="S7" t="s">
        <v>71</v>
      </c>
      <c r="U7" s="7">
        <v>18830</v>
      </c>
      <c r="V7" t="s">
        <v>42</v>
      </c>
      <c r="W7" s="17" t="s">
        <v>43</v>
      </c>
      <c r="Y7" t="s">
        <v>44</v>
      </c>
      <c r="Z7">
        <v>401</v>
      </c>
      <c r="AA7">
        <v>74</v>
      </c>
    </row>
    <row r="8" spans="1:64">
      <c r="A8" t="s">
        <v>149</v>
      </c>
      <c r="B8" t="s">
        <v>150</v>
      </c>
      <c r="C8" s="17">
        <v>45061</v>
      </c>
      <c r="D8" s="7">
        <v>402500</v>
      </c>
      <c r="E8" t="s">
        <v>49</v>
      </c>
      <c r="F8" t="s">
        <v>40</v>
      </c>
      <c r="G8" s="7">
        <v>402500</v>
      </c>
      <c r="H8" s="7">
        <v>181200</v>
      </c>
      <c r="I8" s="12">
        <f t="shared" si="0"/>
        <v>45.018633540372669</v>
      </c>
      <c r="J8" s="7">
        <v>359101</v>
      </c>
      <c r="K8" s="7">
        <v>55970</v>
      </c>
      <c r="L8" s="7">
        <f t="shared" si="1"/>
        <v>346530</v>
      </c>
      <c r="M8" s="7">
        <v>252609.171875</v>
      </c>
      <c r="N8" s="22">
        <f t="shared" si="2"/>
        <v>1.3718029215957186</v>
      </c>
      <c r="O8" s="27">
        <v>1388</v>
      </c>
      <c r="P8" s="32">
        <f t="shared" si="3"/>
        <v>249.66138328530261</v>
      </c>
      <c r="Q8" s="37" t="s">
        <v>41</v>
      </c>
      <c r="R8" s="42">
        <f>ABS(N24-N8)*100</f>
        <v>13.66095183124405</v>
      </c>
      <c r="S8" t="s">
        <v>53</v>
      </c>
      <c r="U8" s="7">
        <v>48600</v>
      </c>
      <c r="V8" t="s">
        <v>42</v>
      </c>
      <c r="W8" s="17" t="s">
        <v>43</v>
      </c>
      <c r="X8" t="s">
        <v>151</v>
      </c>
      <c r="Y8" t="s">
        <v>44</v>
      </c>
      <c r="Z8">
        <v>401</v>
      </c>
      <c r="AA8">
        <v>96</v>
      </c>
    </row>
    <row r="9" spans="1:64">
      <c r="A9" t="s">
        <v>136</v>
      </c>
      <c r="B9" t="s">
        <v>137</v>
      </c>
      <c r="C9" s="17">
        <v>45090</v>
      </c>
      <c r="D9" s="7">
        <v>245000</v>
      </c>
      <c r="E9" t="s">
        <v>49</v>
      </c>
      <c r="F9" t="s">
        <v>40</v>
      </c>
      <c r="G9" s="7">
        <v>245000</v>
      </c>
      <c r="H9" s="7">
        <v>105200</v>
      </c>
      <c r="I9" s="12">
        <f t="shared" si="0"/>
        <v>42.938775510204081</v>
      </c>
      <c r="J9" s="7">
        <v>239427</v>
      </c>
      <c r="K9" s="7">
        <v>23719</v>
      </c>
      <c r="L9" s="7">
        <f t="shared" si="1"/>
        <v>221281</v>
      </c>
      <c r="M9" s="7">
        <v>164914.375</v>
      </c>
      <c r="N9" s="22">
        <f t="shared" si="2"/>
        <v>1.3417932790880116</v>
      </c>
      <c r="O9" s="27">
        <v>1416</v>
      </c>
      <c r="P9" s="32">
        <f t="shared" si="3"/>
        <v>156.27189265536722</v>
      </c>
      <c r="Q9" s="37" t="s">
        <v>41</v>
      </c>
      <c r="R9" s="42">
        <f>ABS(N30-N9)*100</f>
        <v>6.2152124360427052</v>
      </c>
      <c r="S9" t="s">
        <v>138</v>
      </c>
      <c r="U9" s="7">
        <v>16940</v>
      </c>
      <c r="V9" t="s">
        <v>42</v>
      </c>
      <c r="W9" s="17" t="s">
        <v>43</v>
      </c>
      <c r="Y9" t="s">
        <v>44</v>
      </c>
      <c r="Z9">
        <v>401</v>
      </c>
      <c r="AA9">
        <v>60</v>
      </c>
    </row>
    <row r="10" spans="1:64">
      <c r="A10" t="s">
        <v>122</v>
      </c>
      <c r="B10" t="s">
        <v>123</v>
      </c>
      <c r="C10" s="17">
        <v>45099</v>
      </c>
      <c r="D10" s="7">
        <v>322500</v>
      </c>
      <c r="E10" t="s">
        <v>49</v>
      </c>
      <c r="F10" t="s">
        <v>40</v>
      </c>
      <c r="G10" s="7">
        <v>322500</v>
      </c>
      <c r="H10" s="7">
        <v>146200</v>
      </c>
      <c r="I10" s="12">
        <f t="shared" si="0"/>
        <v>45.333333333333329</v>
      </c>
      <c r="J10" s="7">
        <v>355225</v>
      </c>
      <c r="K10" s="7">
        <v>75346</v>
      </c>
      <c r="L10" s="7">
        <f t="shared" si="1"/>
        <v>247154</v>
      </c>
      <c r="M10" s="7">
        <v>213974.765625</v>
      </c>
      <c r="N10" s="22">
        <f t="shared" si="2"/>
        <v>1.155061435763636</v>
      </c>
      <c r="O10" s="27">
        <v>1360</v>
      </c>
      <c r="P10" s="32">
        <f t="shared" si="3"/>
        <v>181.73088235294117</v>
      </c>
      <c r="Q10" s="37" t="s">
        <v>41</v>
      </c>
      <c r="R10" s="42" t="e">
        <f>ABS(#REF!-N10)*100</f>
        <v>#REF!</v>
      </c>
      <c r="S10" t="s">
        <v>53</v>
      </c>
      <c r="U10" s="7">
        <v>54150</v>
      </c>
      <c r="V10" t="s">
        <v>42</v>
      </c>
      <c r="W10" s="17" t="s">
        <v>43</v>
      </c>
      <c r="Y10" t="s">
        <v>44</v>
      </c>
      <c r="Z10">
        <v>401</v>
      </c>
      <c r="AA10">
        <v>74</v>
      </c>
    </row>
    <row r="11" spans="1:64">
      <c r="A11" t="s">
        <v>166</v>
      </c>
      <c r="B11" t="s">
        <v>167</v>
      </c>
      <c r="C11" s="17">
        <v>45103</v>
      </c>
      <c r="D11" s="7">
        <v>155000</v>
      </c>
      <c r="E11" t="s">
        <v>49</v>
      </c>
      <c r="F11" t="s">
        <v>40</v>
      </c>
      <c r="G11" s="7">
        <v>155000</v>
      </c>
      <c r="H11" s="7">
        <v>71400</v>
      </c>
      <c r="I11" s="12">
        <f t="shared" si="0"/>
        <v>46.064516129032256</v>
      </c>
      <c r="J11" s="7">
        <v>165834</v>
      </c>
      <c r="K11" s="7">
        <v>13945</v>
      </c>
      <c r="L11" s="7">
        <f t="shared" si="1"/>
        <v>141055</v>
      </c>
      <c r="M11" s="7">
        <v>116123.0859375</v>
      </c>
      <c r="N11" s="22">
        <f t="shared" si="2"/>
        <v>1.2147024759221341</v>
      </c>
      <c r="O11" s="27">
        <v>1092</v>
      </c>
      <c r="P11" s="32">
        <f t="shared" si="3"/>
        <v>129.17124542124543</v>
      </c>
      <c r="Q11" s="37" t="s">
        <v>41</v>
      </c>
      <c r="R11" s="42">
        <f>ABS(N18-N11)*100</f>
        <v>72.946876007856545</v>
      </c>
      <c r="S11" t="s">
        <v>53</v>
      </c>
      <c r="U11" s="7">
        <v>13500</v>
      </c>
      <c r="V11" t="s">
        <v>42</v>
      </c>
      <c r="W11" s="17" t="s">
        <v>43</v>
      </c>
      <c r="Y11" t="s">
        <v>44</v>
      </c>
      <c r="Z11">
        <v>401</v>
      </c>
      <c r="AA11">
        <v>79</v>
      </c>
    </row>
    <row r="12" spans="1:64">
      <c r="A12" t="s">
        <v>107</v>
      </c>
      <c r="B12" t="s">
        <v>108</v>
      </c>
      <c r="C12" s="17">
        <v>45107</v>
      </c>
      <c r="D12" s="7">
        <v>235000</v>
      </c>
      <c r="E12" t="s">
        <v>49</v>
      </c>
      <c r="F12" t="s">
        <v>40</v>
      </c>
      <c r="G12" s="7">
        <v>235000</v>
      </c>
      <c r="H12" s="7">
        <v>112900</v>
      </c>
      <c r="I12" s="12">
        <f t="shared" si="0"/>
        <v>48.042553191489361</v>
      </c>
      <c r="J12" s="7">
        <v>260504</v>
      </c>
      <c r="K12" s="7">
        <v>18830</v>
      </c>
      <c r="L12" s="7">
        <f t="shared" si="1"/>
        <v>216170</v>
      </c>
      <c r="M12" s="7">
        <v>184766.0625</v>
      </c>
      <c r="N12" s="22">
        <f t="shared" si="2"/>
        <v>1.1699659400383662</v>
      </c>
      <c r="O12" s="27">
        <v>1920</v>
      </c>
      <c r="P12" s="32">
        <f t="shared" si="3"/>
        <v>112.58854166666667</v>
      </c>
      <c r="Q12" s="37" t="s">
        <v>41</v>
      </c>
      <c r="R12" s="42" t="e">
        <f>ABS(#REF!-N12)*100</f>
        <v>#REF!</v>
      </c>
      <c r="S12" t="s">
        <v>71</v>
      </c>
      <c r="U12" s="7">
        <v>18830</v>
      </c>
      <c r="V12" t="s">
        <v>42</v>
      </c>
      <c r="W12" s="17" t="s">
        <v>43</v>
      </c>
      <c r="Y12" t="s">
        <v>44</v>
      </c>
      <c r="Z12">
        <v>401</v>
      </c>
      <c r="AA12">
        <v>75</v>
      </c>
    </row>
    <row r="13" spans="1:64">
      <c r="A13" t="s">
        <v>98</v>
      </c>
      <c r="B13" t="s">
        <v>99</v>
      </c>
      <c r="C13" s="17">
        <v>45132</v>
      </c>
      <c r="D13" s="7">
        <v>212000</v>
      </c>
      <c r="E13" t="s">
        <v>49</v>
      </c>
      <c r="F13" t="s">
        <v>84</v>
      </c>
      <c r="G13" s="7">
        <v>212000</v>
      </c>
      <c r="H13" s="7">
        <v>74000</v>
      </c>
      <c r="I13" s="12">
        <f t="shared" si="0"/>
        <v>34.905660377358487</v>
      </c>
      <c r="J13" s="7">
        <v>167570</v>
      </c>
      <c r="K13" s="7">
        <v>18631</v>
      </c>
      <c r="L13" s="7">
        <f t="shared" si="1"/>
        <v>193369</v>
      </c>
      <c r="M13" s="7">
        <v>113867.734375</v>
      </c>
      <c r="N13" s="22">
        <f t="shared" si="2"/>
        <v>1.6981895798785185</v>
      </c>
      <c r="O13" s="27">
        <v>1344</v>
      </c>
      <c r="P13" s="32">
        <f t="shared" si="3"/>
        <v>143.87574404761904</v>
      </c>
      <c r="Q13" s="37" t="s">
        <v>41</v>
      </c>
      <c r="R13" s="42" t="e">
        <f>ABS(#REF!-N13)*100</f>
        <v>#REF!</v>
      </c>
      <c r="S13" t="s">
        <v>100</v>
      </c>
      <c r="U13" s="7">
        <v>17469</v>
      </c>
      <c r="V13" t="s">
        <v>42</v>
      </c>
      <c r="W13" s="17" t="s">
        <v>43</v>
      </c>
      <c r="X13" t="s">
        <v>101</v>
      </c>
      <c r="Y13" t="s">
        <v>44</v>
      </c>
      <c r="Z13">
        <v>401</v>
      </c>
      <c r="AA13">
        <v>64</v>
      </c>
    </row>
    <row r="14" spans="1:64">
      <c r="A14" t="s">
        <v>170</v>
      </c>
      <c r="B14" t="s">
        <v>171</v>
      </c>
      <c r="C14" s="17">
        <v>45132</v>
      </c>
      <c r="D14" s="7">
        <v>138000</v>
      </c>
      <c r="E14" t="s">
        <v>49</v>
      </c>
      <c r="F14" t="s">
        <v>40</v>
      </c>
      <c r="G14" s="7">
        <v>138000</v>
      </c>
      <c r="H14" s="7">
        <v>52100</v>
      </c>
      <c r="I14" s="12">
        <f t="shared" si="0"/>
        <v>37.753623188405797</v>
      </c>
      <c r="J14" s="7">
        <v>120780</v>
      </c>
      <c r="K14" s="7">
        <v>19940</v>
      </c>
      <c r="L14" s="7">
        <f t="shared" si="1"/>
        <v>118060</v>
      </c>
      <c r="M14" s="7">
        <v>77094.8046875</v>
      </c>
      <c r="N14" s="22">
        <f t="shared" si="2"/>
        <v>1.531361295726092</v>
      </c>
      <c r="O14" s="27">
        <v>576</v>
      </c>
      <c r="P14" s="32">
        <f t="shared" si="3"/>
        <v>204.96527777777777</v>
      </c>
      <c r="Q14" s="37" t="s">
        <v>41</v>
      </c>
      <c r="R14" s="42">
        <f>ABS(N18-N14)*100</f>
        <v>41.28099402746075</v>
      </c>
      <c r="S14" t="s">
        <v>53</v>
      </c>
      <c r="U14" s="7">
        <v>19092</v>
      </c>
      <c r="V14" t="s">
        <v>42</v>
      </c>
      <c r="W14" s="17" t="s">
        <v>43</v>
      </c>
      <c r="Y14" t="s">
        <v>44</v>
      </c>
      <c r="Z14">
        <v>401</v>
      </c>
      <c r="AA14">
        <v>62</v>
      </c>
    </row>
    <row r="15" spans="1:64">
      <c r="A15" t="s">
        <v>147</v>
      </c>
      <c r="B15" t="s">
        <v>148</v>
      </c>
      <c r="C15" s="17">
        <v>45135</v>
      </c>
      <c r="D15" s="7">
        <v>220000</v>
      </c>
      <c r="E15" t="s">
        <v>49</v>
      </c>
      <c r="F15" t="s">
        <v>40</v>
      </c>
      <c r="G15" s="7">
        <v>220000</v>
      </c>
      <c r="H15" s="7">
        <v>128200</v>
      </c>
      <c r="I15" s="12">
        <f t="shared" si="0"/>
        <v>58.272727272727273</v>
      </c>
      <c r="J15" s="7">
        <v>301749</v>
      </c>
      <c r="K15" s="7">
        <v>32457</v>
      </c>
      <c r="L15" s="7">
        <f t="shared" si="1"/>
        <v>187543</v>
      </c>
      <c r="M15" s="7">
        <v>205880.734375</v>
      </c>
      <c r="N15" s="22">
        <f t="shared" si="2"/>
        <v>0.91093030423332921</v>
      </c>
      <c r="O15" s="27">
        <v>1288</v>
      </c>
      <c r="P15" s="32">
        <f t="shared" si="3"/>
        <v>145.60791925465838</v>
      </c>
      <c r="Q15" s="37" t="s">
        <v>41</v>
      </c>
      <c r="R15" s="42" t="e">
        <f>ABS(#REF!-N15)*100</f>
        <v>#REF!</v>
      </c>
      <c r="S15" t="s">
        <v>53</v>
      </c>
      <c r="U15" s="7">
        <v>32200</v>
      </c>
      <c r="V15" t="s">
        <v>42</v>
      </c>
      <c r="W15" s="17" t="s">
        <v>43</v>
      </c>
      <c r="Y15" t="s">
        <v>44</v>
      </c>
      <c r="Z15">
        <v>401</v>
      </c>
      <c r="AA15">
        <v>94</v>
      </c>
    </row>
    <row r="16" spans="1:64">
      <c r="A16" t="s">
        <v>62</v>
      </c>
      <c r="B16" t="s">
        <v>63</v>
      </c>
      <c r="C16" s="17">
        <v>45138</v>
      </c>
      <c r="D16" s="7">
        <v>125000</v>
      </c>
      <c r="E16" t="s">
        <v>49</v>
      </c>
      <c r="F16" t="s">
        <v>40</v>
      </c>
      <c r="G16" s="7">
        <v>125000</v>
      </c>
      <c r="H16" s="7">
        <v>48400</v>
      </c>
      <c r="I16" s="12">
        <f t="shared" si="0"/>
        <v>38.72</v>
      </c>
      <c r="J16" s="7">
        <v>162367</v>
      </c>
      <c r="K16" s="7">
        <v>30859</v>
      </c>
      <c r="L16" s="7">
        <f t="shared" si="1"/>
        <v>94141</v>
      </c>
      <c r="M16" s="7">
        <v>90695.171875</v>
      </c>
      <c r="N16" s="22">
        <f t="shared" si="2"/>
        <v>1.0379935122648998</v>
      </c>
      <c r="O16" s="27">
        <v>2280</v>
      </c>
      <c r="P16" s="32">
        <f t="shared" si="3"/>
        <v>41.289912280701756</v>
      </c>
      <c r="Q16" s="37" t="s">
        <v>41</v>
      </c>
      <c r="R16" s="42">
        <f>ABS(N66-N16)*100</f>
        <v>103.79935122648997</v>
      </c>
      <c r="S16" t="s">
        <v>50</v>
      </c>
      <c r="U16" s="7">
        <v>22130</v>
      </c>
      <c r="V16" t="s">
        <v>42</v>
      </c>
      <c r="W16" s="17" t="s">
        <v>43</v>
      </c>
      <c r="Y16" t="s">
        <v>44</v>
      </c>
      <c r="Z16">
        <v>401</v>
      </c>
      <c r="AA16">
        <v>47</v>
      </c>
    </row>
    <row r="17" spans="1:27">
      <c r="A17" t="s">
        <v>161</v>
      </c>
      <c r="B17" t="s">
        <v>162</v>
      </c>
      <c r="C17" s="17">
        <v>45140</v>
      </c>
      <c r="D17" s="7">
        <v>170000</v>
      </c>
      <c r="E17" t="s">
        <v>49</v>
      </c>
      <c r="F17" t="s">
        <v>84</v>
      </c>
      <c r="G17" s="7">
        <v>170000</v>
      </c>
      <c r="H17" s="7">
        <v>72100</v>
      </c>
      <c r="I17" s="12">
        <f t="shared" si="0"/>
        <v>42.411764705882355</v>
      </c>
      <c r="J17" s="7">
        <v>142317</v>
      </c>
      <c r="K17" s="7">
        <v>22732</v>
      </c>
      <c r="L17" s="7">
        <f t="shared" si="1"/>
        <v>147268</v>
      </c>
      <c r="M17" s="7">
        <v>99654.1640625</v>
      </c>
      <c r="N17" s="22">
        <f t="shared" si="2"/>
        <v>1.4777907314303302</v>
      </c>
      <c r="O17" s="27">
        <v>1350</v>
      </c>
      <c r="P17" s="32">
        <f t="shared" si="3"/>
        <v>109.08740740740741</v>
      </c>
      <c r="Q17" s="37" t="s">
        <v>41</v>
      </c>
      <c r="R17" s="42">
        <f>ABS(N25-N17)*100</f>
        <v>62.75985111831308</v>
      </c>
      <c r="S17" t="s">
        <v>59</v>
      </c>
      <c r="U17" s="7">
        <v>21600</v>
      </c>
      <c r="V17" t="s">
        <v>42</v>
      </c>
      <c r="W17" s="17" t="s">
        <v>43</v>
      </c>
      <c r="X17" t="s">
        <v>163</v>
      </c>
      <c r="Y17" t="s">
        <v>44</v>
      </c>
      <c r="Z17">
        <v>401</v>
      </c>
      <c r="AA17">
        <v>64</v>
      </c>
    </row>
    <row r="18" spans="1:27">
      <c r="A18" t="s">
        <v>139</v>
      </c>
      <c r="B18" t="s">
        <v>140</v>
      </c>
      <c r="C18" s="17">
        <v>45197</v>
      </c>
      <c r="D18" s="7">
        <v>239000</v>
      </c>
      <c r="E18" t="s">
        <v>49</v>
      </c>
      <c r="F18" t="s">
        <v>84</v>
      </c>
      <c r="G18" s="7">
        <v>239000</v>
      </c>
      <c r="H18" s="7">
        <v>76600</v>
      </c>
      <c r="I18" s="12">
        <f t="shared" si="0"/>
        <v>32.05020920502092</v>
      </c>
      <c r="J18" s="7">
        <v>153132</v>
      </c>
      <c r="K18" s="7">
        <v>79120</v>
      </c>
      <c r="L18" s="7">
        <f t="shared" si="1"/>
        <v>159880</v>
      </c>
      <c r="M18" s="7">
        <v>82235.5546875</v>
      </c>
      <c r="N18" s="22">
        <f t="shared" si="2"/>
        <v>1.9441712360006995</v>
      </c>
      <c r="O18" s="27">
        <v>1620</v>
      </c>
      <c r="P18" s="32">
        <f t="shared" si="3"/>
        <v>98.691358024691354</v>
      </c>
      <c r="Q18" s="37" t="s">
        <v>41</v>
      </c>
      <c r="R18" s="42">
        <f>ABS(N37-N18)*100</f>
        <v>25.786844773033589</v>
      </c>
      <c r="S18" t="s">
        <v>50</v>
      </c>
      <c r="U18" s="7">
        <v>77774</v>
      </c>
      <c r="V18" t="s">
        <v>42</v>
      </c>
      <c r="W18" s="17" t="s">
        <v>43</v>
      </c>
      <c r="X18" t="s">
        <v>141</v>
      </c>
      <c r="Y18" t="s">
        <v>44</v>
      </c>
      <c r="Z18">
        <v>401</v>
      </c>
      <c r="AA18">
        <v>47</v>
      </c>
    </row>
    <row r="19" spans="1:27">
      <c r="A19" t="s">
        <v>94</v>
      </c>
      <c r="B19" t="s">
        <v>95</v>
      </c>
      <c r="C19" s="17">
        <v>45211</v>
      </c>
      <c r="D19" s="7">
        <v>280000</v>
      </c>
      <c r="E19" t="s">
        <v>49</v>
      </c>
      <c r="F19" t="s">
        <v>40</v>
      </c>
      <c r="G19" s="7">
        <v>280000</v>
      </c>
      <c r="H19" s="7">
        <v>136600</v>
      </c>
      <c r="I19" s="12">
        <f t="shared" si="0"/>
        <v>48.785714285714285</v>
      </c>
      <c r="J19" s="7">
        <v>344993</v>
      </c>
      <c r="K19" s="7">
        <v>18491</v>
      </c>
      <c r="L19" s="7">
        <f t="shared" si="1"/>
        <v>261509</v>
      </c>
      <c r="M19" s="7">
        <v>249619.265625</v>
      </c>
      <c r="N19" s="22">
        <f t="shared" si="2"/>
        <v>1.0476314772629041</v>
      </c>
      <c r="O19" s="27">
        <v>2688</v>
      </c>
      <c r="P19" s="32">
        <f t="shared" si="3"/>
        <v>97.287574404761898</v>
      </c>
      <c r="Q19" s="37" t="s">
        <v>41</v>
      </c>
      <c r="R19" s="42">
        <f>ABS(N52-N19)*100</f>
        <v>20.437670965967712</v>
      </c>
      <c r="S19" t="s">
        <v>71</v>
      </c>
      <c r="U19" s="7">
        <v>16280</v>
      </c>
      <c r="V19" t="s">
        <v>42</v>
      </c>
      <c r="W19" s="17" t="s">
        <v>43</v>
      </c>
      <c r="Y19" t="s">
        <v>44</v>
      </c>
      <c r="Z19">
        <v>401</v>
      </c>
      <c r="AA19">
        <v>75</v>
      </c>
    </row>
    <row r="20" spans="1:27">
      <c r="A20" t="s">
        <v>126</v>
      </c>
      <c r="B20" t="s">
        <v>127</v>
      </c>
      <c r="C20" s="17">
        <v>45219</v>
      </c>
      <c r="D20" s="7">
        <v>242000</v>
      </c>
      <c r="E20" t="s">
        <v>49</v>
      </c>
      <c r="F20" t="s">
        <v>40</v>
      </c>
      <c r="G20" s="7">
        <v>242000</v>
      </c>
      <c r="H20" s="7">
        <v>92400</v>
      </c>
      <c r="I20" s="12">
        <f t="shared" si="0"/>
        <v>38.181818181818187</v>
      </c>
      <c r="J20" s="7">
        <v>240603</v>
      </c>
      <c r="K20" s="7">
        <v>55913</v>
      </c>
      <c r="L20" s="7">
        <f t="shared" si="1"/>
        <v>186087</v>
      </c>
      <c r="M20" s="7">
        <v>141200.3125</v>
      </c>
      <c r="N20" s="22">
        <f t="shared" si="2"/>
        <v>1.3178936838401119</v>
      </c>
      <c r="O20" s="27">
        <v>976</v>
      </c>
      <c r="P20" s="32">
        <f t="shared" si="3"/>
        <v>190.66290983606558</v>
      </c>
      <c r="Q20" s="37" t="s">
        <v>41</v>
      </c>
      <c r="R20" s="42" t="e">
        <f>ABS(#REF!-N20)*100</f>
        <v>#REF!</v>
      </c>
      <c r="S20" t="s">
        <v>53</v>
      </c>
      <c r="U20" s="7">
        <v>54150</v>
      </c>
      <c r="V20" t="s">
        <v>42</v>
      </c>
      <c r="W20" s="17" t="s">
        <v>43</v>
      </c>
      <c r="Y20" t="s">
        <v>44</v>
      </c>
      <c r="Z20">
        <v>401</v>
      </c>
      <c r="AA20">
        <v>73</v>
      </c>
    </row>
    <row r="21" spans="1:27">
      <c r="A21" t="s">
        <v>96</v>
      </c>
      <c r="B21" t="s">
        <v>97</v>
      </c>
      <c r="C21" s="17">
        <v>45224</v>
      </c>
      <c r="D21" s="7">
        <v>240000</v>
      </c>
      <c r="E21" t="s">
        <v>49</v>
      </c>
      <c r="F21" t="s">
        <v>40</v>
      </c>
      <c r="G21" s="7">
        <v>240000</v>
      </c>
      <c r="H21" s="7">
        <v>103800</v>
      </c>
      <c r="I21" s="12">
        <f t="shared" si="0"/>
        <v>43.25</v>
      </c>
      <c r="J21" s="7">
        <v>257931</v>
      </c>
      <c r="K21" s="7">
        <v>43187</v>
      </c>
      <c r="L21" s="7">
        <f t="shared" si="1"/>
        <v>196813</v>
      </c>
      <c r="M21" s="7">
        <v>164177.375</v>
      </c>
      <c r="N21" s="22">
        <f t="shared" si="2"/>
        <v>1.1987827189952331</v>
      </c>
      <c r="O21" s="27">
        <v>1232</v>
      </c>
      <c r="P21" s="32">
        <f t="shared" si="3"/>
        <v>159.7508116883117</v>
      </c>
      <c r="Q21" s="37" t="s">
        <v>41</v>
      </c>
      <c r="R21" s="42">
        <f>ABS(N53-N21)*100</f>
        <v>25.068446133965928</v>
      </c>
      <c r="S21" t="s">
        <v>53</v>
      </c>
      <c r="U21" s="7">
        <v>40300</v>
      </c>
      <c r="V21" t="s">
        <v>42</v>
      </c>
      <c r="W21" s="17" t="s">
        <v>43</v>
      </c>
      <c r="Y21" t="s">
        <v>44</v>
      </c>
      <c r="Z21">
        <v>401</v>
      </c>
      <c r="AA21">
        <v>73</v>
      </c>
    </row>
    <row r="22" spans="1:27">
      <c r="A22" t="s">
        <v>51</v>
      </c>
      <c r="B22" t="s">
        <v>52</v>
      </c>
      <c r="C22" s="17">
        <v>45226</v>
      </c>
      <c r="D22" s="7">
        <v>75000</v>
      </c>
      <c r="E22" t="s">
        <v>49</v>
      </c>
      <c r="F22" t="s">
        <v>40</v>
      </c>
      <c r="G22" s="7">
        <v>75000</v>
      </c>
      <c r="H22" s="7">
        <v>44000</v>
      </c>
      <c r="I22" s="12">
        <f t="shared" si="0"/>
        <v>58.666666666666664</v>
      </c>
      <c r="J22" s="7">
        <v>101730</v>
      </c>
      <c r="K22" s="7">
        <v>39208</v>
      </c>
      <c r="L22" s="7">
        <f t="shared" si="1"/>
        <v>35792</v>
      </c>
      <c r="M22" s="7">
        <v>47799.6953125</v>
      </c>
      <c r="N22" s="22">
        <f t="shared" si="2"/>
        <v>0.74879138383629207</v>
      </c>
      <c r="O22" s="27">
        <v>1568</v>
      </c>
      <c r="P22" s="32">
        <f t="shared" si="3"/>
        <v>22.826530612244898</v>
      </c>
      <c r="Q22" s="37" t="s">
        <v>41</v>
      </c>
      <c r="R22" s="42">
        <f>ABS(N68-N22)*100</f>
        <v>74.879138383629211</v>
      </c>
      <c r="S22" t="s">
        <v>53</v>
      </c>
      <c r="U22" s="7">
        <v>39208</v>
      </c>
      <c r="V22" t="s">
        <v>42</v>
      </c>
      <c r="W22" s="17" t="s">
        <v>43</v>
      </c>
      <c r="Y22" t="s">
        <v>44</v>
      </c>
      <c r="Z22">
        <v>401</v>
      </c>
      <c r="AA22">
        <v>28</v>
      </c>
    </row>
    <row r="23" spans="1:27">
      <c r="A23" t="s">
        <v>66</v>
      </c>
      <c r="B23" t="s">
        <v>67</v>
      </c>
      <c r="C23" s="17">
        <v>45260</v>
      </c>
      <c r="D23" s="7">
        <v>219900</v>
      </c>
      <c r="E23" t="s">
        <v>49</v>
      </c>
      <c r="F23" t="s">
        <v>40</v>
      </c>
      <c r="G23" s="7">
        <v>219900</v>
      </c>
      <c r="H23" s="7">
        <v>86100</v>
      </c>
      <c r="I23" s="12">
        <f t="shared" si="0"/>
        <v>39.154160982264663</v>
      </c>
      <c r="J23" s="7">
        <v>200634</v>
      </c>
      <c r="K23" s="7">
        <v>41000</v>
      </c>
      <c r="L23" s="7">
        <f t="shared" si="1"/>
        <v>178900</v>
      </c>
      <c r="M23" s="7">
        <v>122044.34375</v>
      </c>
      <c r="N23" s="22">
        <f t="shared" si="2"/>
        <v>1.4658606413293938</v>
      </c>
      <c r="O23" s="27">
        <v>1200</v>
      </c>
      <c r="P23" s="32">
        <f t="shared" si="3"/>
        <v>149.08333333333334</v>
      </c>
      <c r="Q23" s="37" t="s">
        <v>41</v>
      </c>
      <c r="R23" s="42" t="e">
        <f>ABS(#REF!-N23)*100</f>
        <v>#REF!</v>
      </c>
      <c r="S23" t="s">
        <v>53</v>
      </c>
      <c r="U23" s="7">
        <v>41000</v>
      </c>
      <c r="V23" t="s">
        <v>42</v>
      </c>
      <c r="W23" s="17" t="s">
        <v>43</v>
      </c>
      <c r="Y23" t="s">
        <v>44</v>
      </c>
      <c r="Z23">
        <v>401</v>
      </c>
      <c r="AA23">
        <v>88</v>
      </c>
    </row>
    <row r="24" spans="1:27">
      <c r="A24" t="s">
        <v>54</v>
      </c>
      <c r="B24" t="s">
        <v>55</v>
      </c>
      <c r="C24" s="17">
        <v>45267</v>
      </c>
      <c r="D24" s="7">
        <v>375000</v>
      </c>
      <c r="E24" t="s">
        <v>49</v>
      </c>
      <c r="F24" t="s">
        <v>40</v>
      </c>
      <c r="G24" s="7">
        <v>375000</v>
      </c>
      <c r="H24" s="7">
        <v>169900</v>
      </c>
      <c r="I24" s="12">
        <f t="shared" si="0"/>
        <v>45.306666666666665</v>
      </c>
      <c r="J24" s="7">
        <v>393331</v>
      </c>
      <c r="K24" s="7">
        <v>64007</v>
      </c>
      <c r="L24" s="7">
        <f t="shared" si="1"/>
        <v>310993</v>
      </c>
      <c r="M24" s="7">
        <v>251776.765625</v>
      </c>
      <c r="N24" s="22">
        <f t="shared" si="2"/>
        <v>1.2351934032832781</v>
      </c>
      <c r="O24" s="27">
        <v>1820</v>
      </c>
      <c r="P24" s="32">
        <f t="shared" si="3"/>
        <v>170.87527472527472</v>
      </c>
      <c r="Q24" s="37" t="s">
        <v>41</v>
      </c>
      <c r="R24" s="42">
        <f>ABS(N71-N24)*100</f>
        <v>123.51934032832781</v>
      </c>
      <c r="S24" t="s">
        <v>56</v>
      </c>
      <c r="U24" s="7">
        <v>57019</v>
      </c>
      <c r="V24" t="s">
        <v>42</v>
      </c>
      <c r="W24" s="17" t="s">
        <v>43</v>
      </c>
      <c r="Y24" t="s">
        <v>44</v>
      </c>
      <c r="Z24">
        <v>401</v>
      </c>
      <c r="AA24">
        <v>76</v>
      </c>
    </row>
    <row r="25" spans="1:27">
      <c r="A25" t="s">
        <v>174</v>
      </c>
      <c r="B25" t="s">
        <v>175</v>
      </c>
      <c r="C25" s="17">
        <v>45289</v>
      </c>
      <c r="D25" s="7">
        <v>60000</v>
      </c>
      <c r="E25" t="s">
        <v>173</v>
      </c>
      <c r="F25" t="s">
        <v>84</v>
      </c>
      <c r="G25" s="7">
        <v>60000</v>
      </c>
      <c r="H25" s="7">
        <v>29400</v>
      </c>
      <c r="I25" s="12">
        <f t="shared" si="0"/>
        <v>49</v>
      </c>
      <c r="J25" s="7">
        <v>67248</v>
      </c>
      <c r="K25" s="7">
        <v>18866</v>
      </c>
      <c r="L25" s="7">
        <f t="shared" si="1"/>
        <v>41134</v>
      </c>
      <c r="M25" s="7">
        <v>48382</v>
      </c>
      <c r="N25" s="22">
        <f t="shared" si="2"/>
        <v>0.85019222024719943</v>
      </c>
      <c r="O25" s="27">
        <v>1152</v>
      </c>
      <c r="P25" s="32">
        <f t="shared" si="3"/>
        <v>35.706597222222221</v>
      </c>
      <c r="Q25" s="37" t="s">
        <v>41</v>
      </c>
      <c r="R25" s="42">
        <f>ABS(N29-N25)*100</f>
        <v>70.30182959981947</v>
      </c>
      <c r="S25" t="s">
        <v>50</v>
      </c>
      <c r="U25" s="7">
        <v>17552</v>
      </c>
      <c r="V25" t="s">
        <v>42</v>
      </c>
      <c r="W25" s="17" t="s">
        <v>43</v>
      </c>
      <c r="X25" t="s">
        <v>172</v>
      </c>
      <c r="Y25" t="s">
        <v>44</v>
      </c>
      <c r="Z25">
        <v>401</v>
      </c>
      <c r="AA25">
        <v>47</v>
      </c>
    </row>
    <row r="26" spans="1:27">
      <c r="A26" t="s">
        <v>88</v>
      </c>
      <c r="B26" t="s">
        <v>89</v>
      </c>
      <c r="C26" s="17">
        <v>45323</v>
      </c>
      <c r="D26" s="7">
        <v>349900</v>
      </c>
      <c r="E26" t="s">
        <v>49</v>
      </c>
      <c r="F26" t="s">
        <v>40</v>
      </c>
      <c r="G26" s="7">
        <v>349900</v>
      </c>
      <c r="H26" s="7">
        <v>151000</v>
      </c>
      <c r="I26" s="12">
        <f t="shared" si="0"/>
        <v>43.155187196341807</v>
      </c>
      <c r="J26" s="7">
        <v>354668</v>
      </c>
      <c r="K26" s="7">
        <v>83482</v>
      </c>
      <c r="L26" s="7">
        <f t="shared" si="1"/>
        <v>266418</v>
      </c>
      <c r="M26" s="7">
        <v>207328.75</v>
      </c>
      <c r="N26" s="22">
        <f t="shared" si="2"/>
        <v>1.2850026829371228</v>
      </c>
      <c r="O26" s="27">
        <v>1800</v>
      </c>
      <c r="P26" s="32">
        <f t="shared" si="3"/>
        <v>148.01</v>
      </c>
      <c r="Q26" s="37" t="s">
        <v>41</v>
      </c>
      <c r="R26" s="42">
        <f>ABS(N64-N26)*100</f>
        <v>128.50026829371228</v>
      </c>
      <c r="S26" t="s">
        <v>53</v>
      </c>
      <c r="U26" s="7">
        <v>70829</v>
      </c>
      <c r="V26" t="s">
        <v>42</v>
      </c>
      <c r="W26" s="17" t="s">
        <v>43</v>
      </c>
      <c r="Y26" t="s">
        <v>44</v>
      </c>
      <c r="Z26">
        <v>401</v>
      </c>
      <c r="AA26">
        <v>92</v>
      </c>
    </row>
    <row r="27" spans="1:27">
      <c r="A27" t="s">
        <v>92</v>
      </c>
      <c r="B27" t="s">
        <v>93</v>
      </c>
      <c r="C27" s="17">
        <v>45323</v>
      </c>
      <c r="D27" s="7">
        <v>228000</v>
      </c>
      <c r="E27" t="s">
        <v>49</v>
      </c>
      <c r="F27" t="s">
        <v>40</v>
      </c>
      <c r="G27" s="7">
        <v>228000</v>
      </c>
      <c r="H27" s="7">
        <v>58200</v>
      </c>
      <c r="I27" s="12">
        <f t="shared" si="0"/>
        <v>25.526315789473685</v>
      </c>
      <c r="J27" s="7">
        <v>205755</v>
      </c>
      <c r="K27" s="7">
        <v>36665</v>
      </c>
      <c r="L27" s="7">
        <f t="shared" si="1"/>
        <v>191335</v>
      </c>
      <c r="M27" s="7">
        <v>116613.796875</v>
      </c>
      <c r="N27" s="22">
        <f t="shared" si="2"/>
        <v>1.6407578273529222</v>
      </c>
      <c r="O27" s="27">
        <v>1431</v>
      </c>
      <c r="P27" s="32">
        <f t="shared" si="3"/>
        <v>133.70719776380153</v>
      </c>
      <c r="Q27" s="37" t="s">
        <v>41</v>
      </c>
      <c r="R27" s="42">
        <f>ABS(N61-N27)*100</f>
        <v>164.07578273529222</v>
      </c>
      <c r="S27" t="s">
        <v>50</v>
      </c>
      <c r="U27" s="7">
        <v>29236</v>
      </c>
      <c r="V27" t="s">
        <v>42</v>
      </c>
      <c r="W27" s="17" t="s">
        <v>43</v>
      </c>
      <c r="Y27" t="s">
        <v>44</v>
      </c>
      <c r="Z27">
        <v>401</v>
      </c>
      <c r="AA27">
        <v>53</v>
      </c>
    </row>
    <row r="28" spans="1:27">
      <c r="A28" t="s">
        <v>45</v>
      </c>
      <c r="B28" t="s">
        <v>46</v>
      </c>
      <c r="C28" s="17">
        <v>45341</v>
      </c>
      <c r="D28" s="7">
        <v>42000</v>
      </c>
      <c r="E28" t="s">
        <v>47</v>
      </c>
      <c r="F28" t="s">
        <v>40</v>
      </c>
      <c r="G28" s="7">
        <v>42000</v>
      </c>
      <c r="H28" s="7">
        <v>21900</v>
      </c>
      <c r="I28" s="12">
        <f t="shared" si="0"/>
        <v>52.142857142857146</v>
      </c>
      <c r="J28" s="7">
        <v>67205</v>
      </c>
      <c r="K28" s="7">
        <v>20373</v>
      </c>
      <c r="L28" s="7">
        <f t="shared" si="1"/>
        <v>21627</v>
      </c>
      <c r="M28" s="7">
        <v>32297.931640625</v>
      </c>
      <c r="N28" s="22">
        <f t="shared" si="2"/>
        <v>0.66960944250674914</v>
      </c>
      <c r="O28" s="27">
        <v>1260</v>
      </c>
      <c r="P28" s="32">
        <f t="shared" si="3"/>
        <v>17.164285714285715</v>
      </c>
      <c r="Q28" s="37" t="s">
        <v>41</v>
      </c>
      <c r="R28" s="42">
        <f>ABS(N79-N28)*100</f>
        <v>66.960944250674913</v>
      </c>
      <c r="S28" t="s">
        <v>48</v>
      </c>
      <c r="U28" s="7">
        <v>19710</v>
      </c>
      <c r="V28" t="s">
        <v>42</v>
      </c>
      <c r="W28" s="17" t="s">
        <v>43</v>
      </c>
      <c r="Y28" t="s">
        <v>44</v>
      </c>
      <c r="Z28">
        <v>401</v>
      </c>
      <c r="AA28">
        <v>35</v>
      </c>
    </row>
    <row r="29" spans="1:27">
      <c r="A29" t="s">
        <v>76</v>
      </c>
      <c r="B29" t="s">
        <v>77</v>
      </c>
      <c r="C29" s="17">
        <v>45357</v>
      </c>
      <c r="D29" s="7">
        <v>210000</v>
      </c>
      <c r="E29" t="s">
        <v>49</v>
      </c>
      <c r="F29" t="s">
        <v>40</v>
      </c>
      <c r="G29" s="7">
        <v>210000</v>
      </c>
      <c r="H29" s="7">
        <v>58100</v>
      </c>
      <c r="I29" s="12">
        <f t="shared" si="0"/>
        <v>27.666666666666668</v>
      </c>
      <c r="J29" s="7">
        <v>197703</v>
      </c>
      <c r="K29" s="7">
        <v>24943</v>
      </c>
      <c r="L29" s="7">
        <f t="shared" si="1"/>
        <v>185057</v>
      </c>
      <c r="M29" s="7">
        <v>119144.828125</v>
      </c>
      <c r="N29" s="22">
        <f t="shared" si="2"/>
        <v>1.5532105162453942</v>
      </c>
      <c r="O29" s="27">
        <v>2152</v>
      </c>
      <c r="P29" s="32">
        <f t="shared" si="3"/>
        <v>85.993029739776958</v>
      </c>
      <c r="Q29" s="37" t="s">
        <v>41</v>
      </c>
      <c r="R29" s="42" t="e">
        <f>ABS(#REF!-N29)*100</f>
        <v>#REF!</v>
      </c>
      <c r="S29" t="s">
        <v>50</v>
      </c>
      <c r="U29" s="7">
        <v>22240</v>
      </c>
      <c r="V29" t="s">
        <v>42</v>
      </c>
      <c r="W29" s="17" t="s">
        <v>43</v>
      </c>
      <c r="Y29" t="s">
        <v>44</v>
      </c>
      <c r="Z29">
        <v>401</v>
      </c>
      <c r="AA29">
        <v>47</v>
      </c>
    </row>
    <row r="30" spans="1:27">
      <c r="A30" t="s">
        <v>132</v>
      </c>
      <c r="B30" t="s">
        <v>133</v>
      </c>
      <c r="C30" s="17">
        <v>45363</v>
      </c>
      <c r="D30" s="7">
        <v>315000</v>
      </c>
      <c r="E30" t="s">
        <v>49</v>
      </c>
      <c r="F30" t="s">
        <v>40</v>
      </c>
      <c r="G30" s="7">
        <v>315000</v>
      </c>
      <c r="H30" s="7">
        <v>129600</v>
      </c>
      <c r="I30" s="12">
        <f t="shared" si="0"/>
        <v>41.142857142857139</v>
      </c>
      <c r="J30" s="7">
        <v>298107</v>
      </c>
      <c r="K30" s="7">
        <v>67809</v>
      </c>
      <c r="L30" s="7">
        <f t="shared" si="1"/>
        <v>247191</v>
      </c>
      <c r="M30" s="7">
        <v>176068.8125</v>
      </c>
      <c r="N30" s="22">
        <f t="shared" si="2"/>
        <v>1.4039454034484387</v>
      </c>
      <c r="O30" s="27">
        <v>1204</v>
      </c>
      <c r="P30" s="32">
        <f t="shared" si="3"/>
        <v>205.30813953488371</v>
      </c>
      <c r="Q30" s="37" t="s">
        <v>41</v>
      </c>
      <c r="R30" s="42">
        <f>ABS(N47-N30)*100</f>
        <v>10.52232540998328</v>
      </c>
      <c r="S30" t="s">
        <v>53</v>
      </c>
      <c r="U30" s="7">
        <v>54354</v>
      </c>
      <c r="V30" t="s">
        <v>42</v>
      </c>
      <c r="W30" s="17" t="s">
        <v>43</v>
      </c>
      <c r="Y30" t="s">
        <v>44</v>
      </c>
      <c r="Z30">
        <v>401</v>
      </c>
      <c r="AA30">
        <v>63</v>
      </c>
    </row>
    <row r="31" spans="1:27">
      <c r="A31" t="s">
        <v>168</v>
      </c>
      <c r="B31" t="s">
        <v>169</v>
      </c>
      <c r="C31" s="17">
        <v>45376</v>
      </c>
      <c r="D31" s="7">
        <v>40000</v>
      </c>
      <c r="E31" t="s">
        <v>49</v>
      </c>
      <c r="F31" t="s">
        <v>40</v>
      </c>
      <c r="G31" s="7">
        <v>40000</v>
      </c>
      <c r="H31" s="7">
        <v>31600</v>
      </c>
      <c r="I31" s="12">
        <f t="shared" si="0"/>
        <v>79</v>
      </c>
      <c r="J31" s="7">
        <v>126856</v>
      </c>
      <c r="K31" s="7">
        <v>14582</v>
      </c>
      <c r="L31" s="7">
        <f t="shared" si="1"/>
        <v>25418</v>
      </c>
      <c r="M31" s="7">
        <v>77430.34375</v>
      </c>
      <c r="N31" s="22">
        <f t="shared" si="2"/>
        <v>0.32826923876338854</v>
      </c>
      <c r="O31" s="27">
        <v>1352</v>
      </c>
      <c r="P31" s="32">
        <f t="shared" si="3"/>
        <v>18.800295857988164</v>
      </c>
      <c r="Q31" s="37" t="s">
        <v>41</v>
      </c>
      <c r="R31" s="42" t="e">
        <f>ABS(#REF!-N31)*100</f>
        <v>#REF!</v>
      </c>
      <c r="S31" t="s">
        <v>50</v>
      </c>
      <c r="U31" s="7">
        <v>14582</v>
      </c>
      <c r="V31" t="s">
        <v>42</v>
      </c>
      <c r="W31" s="17" t="s">
        <v>43</v>
      </c>
      <c r="Y31" t="s">
        <v>44</v>
      </c>
      <c r="Z31">
        <v>401</v>
      </c>
      <c r="AA31">
        <v>53</v>
      </c>
    </row>
    <row r="32" spans="1:27">
      <c r="A32" t="s">
        <v>74</v>
      </c>
      <c r="B32" t="s">
        <v>75</v>
      </c>
      <c r="C32" s="17">
        <v>45387</v>
      </c>
      <c r="D32" s="7">
        <v>190000</v>
      </c>
      <c r="E32" t="s">
        <v>49</v>
      </c>
      <c r="F32" t="s">
        <v>40</v>
      </c>
      <c r="G32" s="7">
        <v>190000</v>
      </c>
      <c r="H32" s="7">
        <v>65300</v>
      </c>
      <c r="I32" s="12">
        <f t="shared" si="0"/>
        <v>34.368421052631582</v>
      </c>
      <c r="J32" s="7">
        <v>164151</v>
      </c>
      <c r="K32" s="7">
        <v>69460</v>
      </c>
      <c r="L32" s="7">
        <f t="shared" si="1"/>
        <v>120540</v>
      </c>
      <c r="M32" s="7">
        <v>65304.13671875</v>
      </c>
      <c r="N32" s="22">
        <f t="shared" si="2"/>
        <v>1.8458248750632482</v>
      </c>
      <c r="O32" s="27">
        <v>1216</v>
      </c>
      <c r="P32" s="32">
        <f t="shared" si="3"/>
        <v>99.128289473684205</v>
      </c>
      <c r="Q32" s="37" t="s">
        <v>41</v>
      </c>
      <c r="R32" s="42">
        <f>ABS(N67-N32)*100</f>
        <v>184.58248750632481</v>
      </c>
      <c r="S32" t="s">
        <v>48</v>
      </c>
      <c r="U32" s="7">
        <v>60645</v>
      </c>
      <c r="V32" t="s">
        <v>42</v>
      </c>
      <c r="W32" s="17" t="s">
        <v>43</v>
      </c>
      <c r="Y32" t="s">
        <v>44</v>
      </c>
      <c r="Z32">
        <v>401</v>
      </c>
      <c r="AA32">
        <v>47</v>
      </c>
    </row>
    <row r="33" spans="1:27">
      <c r="A33" t="s">
        <v>124</v>
      </c>
      <c r="B33" t="s">
        <v>125</v>
      </c>
      <c r="C33" s="17">
        <v>45397</v>
      </c>
      <c r="D33" s="7">
        <v>299000</v>
      </c>
      <c r="E33" t="s">
        <v>39</v>
      </c>
      <c r="F33" t="s">
        <v>40</v>
      </c>
      <c r="G33" s="7">
        <v>299000</v>
      </c>
      <c r="H33" s="7">
        <v>170200</v>
      </c>
      <c r="I33" s="12">
        <f t="shared" ref="I33:I57" si="4">H33/G33*100</f>
        <v>56.92307692307692</v>
      </c>
      <c r="J33" s="7">
        <v>352807</v>
      </c>
      <c r="K33" s="7">
        <v>36576</v>
      </c>
      <c r="L33" s="7">
        <f t="shared" ref="L33:L57" si="5">G33-K33</f>
        <v>262424</v>
      </c>
      <c r="M33" s="7">
        <v>241766.8125</v>
      </c>
      <c r="N33" s="22">
        <f t="shared" ref="N33:N57" si="6">L33/M33</f>
        <v>1.0854426101183758</v>
      </c>
      <c r="O33" s="27">
        <v>1792</v>
      </c>
      <c r="P33" s="32">
        <f t="shared" ref="P33:P57" si="7">L33/O33</f>
        <v>146.44196428571428</v>
      </c>
      <c r="Q33" s="37" t="s">
        <v>41</v>
      </c>
      <c r="R33" s="42">
        <f>ABS(N56-N33)*100</f>
        <v>2.79750360624893</v>
      </c>
      <c r="S33" t="s">
        <v>53</v>
      </c>
      <c r="U33" s="7">
        <v>36576</v>
      </c>
      <c r="V33" t="s">
        <v>42</v>
      </c>
      <c r="W33" s="17" t="s">
        <v>43</v>
      </c>
      <c r="Y33" t="s">
        <v>44</v>
      </c>
      <c r="Z33">
        <v>401</v>
      </c>
      <c r="AA33">
        <v>76</v>
      </c>
    </row>
    <row r="34" spans="1:27">
      <c r="A34" t="s">
        <v>157</v>
      </c>
      <c r="B34" t="s">
        <v>158</v>
      </c>
      <c r="C34" s="17">
        <v>45401</v>
      </c>
      <c r="D34" s="7">
        <v>117000</v>
      </c>
      <c r="E34" t="s">
        <v>49</v>
      </c>
      <c r="F34" t="s">
        <v>40</v>
      </c>
      <c r="G34" s="7">
        <v>117000</v>
      </c>
      <c r="H34" s="7">
        <v>50900</v>
      </c>
      <c r="I34" s="12">
        <f t="shared" si="4"/>
        <v>43.504273504273506</v>
      </c>
      <c r="J34" s="7">
        <v>106401</v>
      </c>
      <c r="K34" s="7">
        <v>15801</v>
      </c>
      <c r="L34" s="7">
        <f t="shared" si="5"/>
        <v>101199</v>
      </c>
      <c r="M34" s="7">
        <v>69266.0546875</v>
      </c>
      <c r="N34" s="22">
        <f t="shared" si="6"/>
        <v>1.4610186830557672</v>
      </c>
      <c r="O34" s="27">
        <v>695</v>
      </c>
      <c r="P34" s="32">
        <f t="shared" si="7"/>
        <v>145.61007194244604</v>
      </c>
      <c r="Q34" s="37" t="s">
        <v>41</v>
      </c>
      <c r="R34" s="42">
        <f>ABS(N43-N34)*100</f>
        <v>34.656946860628281</v>
      </c>
      <c r="S34" t="s">
        <v>53</v>
      </c>
      <c r="U34" s="7">
        <v>15588</v>
      </c>
      <c r="V34" t="s">
        <v>42</v>
      </c>
      <c r="W34" s="17" t="s">
        <v>43</v>
      </c>
      <c r="Y34" t="s">
        <v>44</v>
      </c>
      <c r="Z34">
        <v>401</v>
      </c>
      <c r="AA34">
        <v>54</v>
      </c>
    </row>
    <row r="35" spans="1:27">
      <c r="A35" t="s">
        <v>78</v>
      </c>
      <c r="B35" t="s">
        <v>79</v>
      </c>
      <c r="C35" s="17">
        <v>45429</v>
      </c>
      <c r="D35" s="7">
        <v>305000</v>
      </c>
      <c r="E35" t="s">
        <v>39</v>
      </c>
      <c r="F35" t="s">
        <v>40</v>
      </c>
      <c r="G35" s="7">
        <v>305000</v>
      </c>
      <c r="H35" s="7">
        <v>137600</v>
      </c>
      <c r="I35" s="12">
        <f t="shared" si="4"/>
        <v>45.114754098360656</v>
      </c>
      <c r="J35" s="7">
        <v>286574</v>
      </c>
      <c r="K35" s="7">
        <v>48051</v>
      </c>
      <c r="L35" s="7">
        <f t="shared" si="5"/>
        <v>256949</v>
      </c>
      <c r="M35" s="7">
        <v>182357.03125</v>
      </c>
      <c r="N35" s="22">
        <f t="shared" si="6"/>
        <v>1.4090435572387616</v>
      </c>
      <c r="O35" s="27">
        <v>1555</v>
      </c>
      <c r="P35" s="32">
        <f t="shared" si="7"/>
        <v>165.24051446945339</v>
      </c>
      <c r="Q35" s="37" t="s">
        <v>41</v>
      </c>
      <c r="R35" s="42">
        <f>ABS(N68-N35)*100</f>
        <v>140.90435572387617</v>
      </c>
      <c r="S35" t="s">
        <v>71</v>
      </c>
      <c r="U35" s="7">
        <v>22680</v>
      </c>
      <c r="V35" t="s">
        <v>42</v>
      </c>
      <c r="W35" s="17" t="s">
        <v>43</v>
      </c>
      <c r="Y35" t="s">
        <v>44</v>
      </c>
      <c r="Z35">
        <v>401</v>
      </c>
      <c r="AA35">
        <v>85</v>
      </c>
    </row>
    <row r="36" spans="1:27">
      <c r="A36" t="s">
        <v>114</v>
      </c>
      <c r="B36" t="s">
        <v>115</v>
      </c>
      <c r="C36" s="17">
        <v>45429</v>
      </c>
      <c r="D36" s="7">
        <v>466000</v>
      </c>
      <c r="E36" t="s">
        <v>49</v>
      </c>
      <c r="F36" t="s">
        <v>84</v>
      </c>
      <c r="G36" s="7">
        <v>466000</v>
      </c>
      <c r="H36" s="7">
        <v>208500</v>
      </c>
      <c r="I36" s="12">
        <f t="shared" si="4"/>
        <v>44.742489270386265</v>
      </c>
      <c r="J36" s="7">
        <v>412353</v>
      </c>
      <c r="K36" s="7">
        <v>93024</v>
      </c>
      <c r="L36" s="7">
        <f t="shared" si="5"/>
        <v>372976</v>
      </c>
      <c r="M36" s="7">
        <v>253435.71875</v>
      </c>
      <c r="N36" s="22">
        <f t="shared" si="6"/>
        <v>1.4716789008258135</v>
      </c>
      <c r="O36" s="27">
        <v>1512</v>
      </c>
      <c r="P36" s="32">
        <f t="shared" si="7"/>
        <v>246.67724867724868</v>
      </c>
      <c r="Q36" s="37" t="s">
        <v>41</v>
      </c>
      <c r="R36" s="42">
        <f>ABS(N61-N36)*100</f>
        <v>147.16789008258135</v>
      </c>
      <c r="S36" t="s">
        <v>59</v>
      </c>
      <c r="U36" s="7">
        <v>67186</v>
      </c>
      <c r="V36" t="s">
        <v>42</v>
      </c>
      <c r="W36" s="17" t="s">
        <v>43</v>
      </c>
      <c r="X36" t="s">
        <v>116</v>
      </c>
      <c r="Y36" t="s">
        <v>44</v>
      </c>
      <c r="Z36">
        <v>401</v>
      </c>
      <c r="AA36">
        <v>76</v>
      </c>
    </row>
    <row r="37" spans="1:27">
      <c r="A37" t="s">
        <v>60</v>
      </c>
      <c r="B37" t="s">
        <v>61</v>
      </c>
      <c r="C37" s="17">
        <v>45433</v>
      </c>
      <c r="D37" s="7">
        <v>106000</v>
      </c>
      <c r="E37" t="s">
        <v>49</v>
      </c>
      <c r="F37" t="s">
        <v>40</v>
      </c>
      <c r="G37" s="7">
        <v>106000</v>
      </c>
      <c r="H37" s="7">
        <v>38600</v>
      </c>
      <c r="I37" s="12">
        <f t="shared" si="4"/>
        <v>36.415094339622641</v>
      </c>
      <c r="J37" s="7">
        <v>96932</v>
      </c>
      <c r="K37" s="7">
        <v>41289</v>
      </c>
      <c r="L37" s="7">
        <f t="shared" si="5"/>
        <v>64711</v>
      </c>
      <c r="M37" s="7">
        <v>38374.484375</v>
      </c>
      <c r="N37" s="22">
        <f t="shared" si="6"/>
        <v>1.6863027882703636</v>
      </c>
      <c r="O37" s="27">
        <v>896</v>
      </c>
      <c r="P37" s="32">
        <f t="shared" si="7"/>
        <v>72.222098214285708</v>
      </c>
      <c r="Q37" s="37" t="s">
        <v>41</v>
      </c>
      <c r="R37" s="42">
        <f>ABS(N85-N37)*100</f>
        <v>168.63027882703636</v>
      </c>
      <c r="S37" t="s">
        <v>48</v>
      </c>
      <c r="U37" s="7">
        <v>40328</v>
      </c>
      <c r="V37" t="s">
        <v>42</v>
      </c>
      <c r="W37" s="17" t="s">
        <v>43</v>
      </c>
      <c r="Y37" t="s">
        <v>44</v>
      </c>
      <c r="Z37">
        <v>401</v>
      </c>
      <c r="AA37">
        <v>38</v>
      </c>
    </row>
    <row r="38" spans="1:27">
      <c r="A38" t="s">
        <v>144</v>
      </c>
      <c r="B38" t="s">
        <v>145</v>
      </c>
      <c r="C38" s="17">
        <v>45461</v>
      </c>
      <c r="D38" s="7">
        <v>70000</v>
      </c>
      <c r="E38" t="s">
        <v>49</v>
      </c>
      <c r="F38" t="s">
        <v>84</v>
      </c>
      <c r="G38" s="7">
        <v>70000</v>
      </c>
      <c r="H38" s="7">
        <v>48600</v>
      </c>
      <c r="I38" s="12">
        <f t="shared" si="4"/>
        <v>69.428571428571431</v>
      </c>
      <c r="J38" s="7">
        <v>94929</v>
      </c>
      <c r="K38" s="7">
        <v>27193</v>
      </c>
      <c r="L38" s="7">
        <f t="shared" si="5"/>
        <v>42807</v>
      </c>
      <c r="M38" s="7">
        <v>53758.73046875</v>
      </c>
      <c r="N38" s="22">
        <f t="shared" si="6"/>
        <v>0.796279964700501</v>
      </c>
      <c r="O38" s="27">
        <v>0</v>
      </c>
      <c r="P38" s="32" t="e">
        <f t="shared" si="7"/>
        <v>#DIV/0!</v>
      </c>
      <c r="Q38" s="37" t="s">
        <v>41</v>
      </c>
      <c r="R38" s="42" t="e">
        <f>ABS(#REF!-N38)*100</f>
        <v>#REF!</v>
      </c>
      <c r="U38" s="7">
        <v>27193</v>
      </c>
      <c r="V38" t="s">
        <v>42</v>
      </c>
      <c r="W38" s="17" t="s">
        <v>43</v>
      </c>
      <c r="X38" t="s">
        <v>146</v>
      </c>
      <c r="Y38" t="s">
        <v>44</v>
      </c>
      <c r="Z38">
        <v>401</v>
      </c>
      <c r="AA38">
        <v>45</v>
      </c>
    </row>
    <row r="39" spans="1:27">
      <c r="A39" t="s">
        <v>168</v>
      </c>
      <c r="B39" t="s">
        <v>169</v>
      </c>
      <c r="C39" s="17">
        <v>45467</v>
      </c>
      <c r="D39" s="7">
        <v>143000</v>
      </c>
      <c r="E39" t="s">
        <v>49</v>
      </c>
      <c r="F39" t="s">
        <v>40</v>
      </c>
      <c r="G39" s="7">
        <v>143000</v>
      </c>
      <c r="H39" s="7">
        <v>37000</v>
      </c>
      <c r="I39" s="12">
        <f t="shared" si="4"/>
        <v>25.874125874125873</v>
      </c>
      <c r="J39" s="7">
        <v>126856</v>
      </c>
      <c r="K39" s="7">
        <v>14582</v>
      </c>
      <c r="L39" s="7">
        <f t="shared" si="5"/>
        <v>128418</v>
      </c>
      <c r="M39" s="7">
        <v>77430.34375</v>
      </c>
      <c r="N39" s="22">
        <f t="shared" si="6"/>
        <v>1.658497092749895</v>
      </c>
      <c r="O39" s="27">
        <v>1352</v>
      </c>
      <c r="P39" s="32">
        <f t="shared" si="7"/>
        <v>94.98372781065089</v>
      </c>
      <c r="Q39" s="37" t="s">
        <v>41</v>
      </c>
      <c r="R39" s="42">
        <f>ABS(N43-N39)*100</f>
        <v>54.404787830041059</v>
      </c>
      <c r="S39" t="s">
        <v>50</v>
      </c>
      <c r="U39" s="7">
        <v>14582</v>
      </c>
      <c r="V39" t="s">
        <v>42</v>
      </c>
      <c r="W39" s="17" t="s">
        <v>43</v>
      </c>
      <c r="Y39" t="s">
        <v>44</v>
      </c>
      <c r="Z39">
        <v>401</v>
      </c>
      <c r="AA39">
        <v>53</v>
      </c>
    </row>
    <row r="40" spans="1:27">
      <c r="A40" t="s">
        <v>155</v>
      </c>
      <c r="B40" t="s">
        <v>156</v>
      </c>
      <c r="C40" s="17">
        <v>45469</v>
      </c>
      <c r="D40" s="7">
        <v>130000</v>
      </c>
      <c r="E40" t="s">
        <v>49</v>
      </c>
      <c r="F40" t="s">
        <v>40</v>
      </c>
      <c r="G40" s="7">
        <v>130000</v>
      </c>
      <c r="H40" s="7">
        <v>38100</v>
      </c>
      <c r="I40" s="12">
        <f t="shared" si="4"/>
        <v>29.307692307692307</v>
      </c>
      <c r="J40" s="7">
        <v>107557</v>
      </c>
      <c r="K40" s="7">
        <v>13665</v>
      </c>
      <c r="L40" s="7">
        <f t="shared" si="5"/>
        <v>116335</v>
      </c>
      <c r="M40" s="7">
        <v>64753.1015625</v>
      </c>
      <c r="N40" s="22">
        <f t="shared" si="6"/>
        <v>1.7965934788114035</v>
      </c>
      <c r="O40" s="27">
        <v>1144</v>
      </c>
      <c r="P40" s="32">
        <f t="shared" si="7"/>
        <v>101.69143356643356</v>
      </c>
      <c r="Q40" s="37" t="s">
        <v>41</v>
      </c>
      <c r="R40" s="42">
        <f>ABS(N49-N40)*100</f>
        <v>60.682380399289926</v>
      </c>
      <c r="S40" t="s">
        <v>50</v>
      </c>
      <c r="U40" s="7">
        <v>12245</v>
      </c>
      <c r="V40" t="s">
        <v>42</v>
      </c>
      <c r="W40" s="17" t="s">
        <v>43</v>
      </c>
      <c r="Y40" t="s">
        <v>44</v>
      </c>
      <c r="Z40">
        <v>401</v>
      </c>
      <c r="AA40">
        <v>47</v>
      </c>
    </row>
    <row r="41" spans="1:27">
      <c r="A41" t="s">
        <v>82</v>
      </c>
      <c r="B41" t="s">
        <v>83</v>
      </c>
      <c r="C41" s="17">
        <v>45476</v>
      </c>
      <c r="D41" s="7">
        <v>399900</v>
      </c>
      <c r="E41" t="s">
        <v>49</v>
      </c>
      <c r="F41" t="s">
        <v>84</v>
      </c>
      <c r="G41" s="7">
        <v>399900</v>
      </c>
      <c r="H41" s="7">
        <v>170300</v>
      </c>
      <c r="I41" s="12">
        <f t="shared" si="4"/>
        <v>42.585646411602902</v>
      </c>
      <c r="J41" s="7">
        <v>337243</v>
      </c>
      <c r="K41" s="7">
        <v>47196</v>
      </c>
      <c r="L41" s="7">
        <f t="shared" si="5"/>
        <v>352704</v>
      </c>
      <c r="M41" s="7">
        <v>230196.03125</v>
      </c>
      <c r="N41" s="22">
        <f t="shared" si="6"/>
        <v>1.5321897518595904</v>
      </c>
      <c r="O41" s="27">
        <v>1344</v>
      </c>
      <c r="P41" s="32">
        <f t="shared" si="7"/>
        <v>262.42857142857144</v>
      </c>
      <c r="Q41" s="37" t="s">
        <v>41</v>
      </c>
      <c r="R41" s="42">
        <f>ABS(N74-N41)*100</f>
        <v>153.21897518595904</v>
      </c>
      <c r="S41" t="s">
        <v>53</v>
      </c>
      <c r="U41" s="7">
        <v>32920</v>
      </c>
      <c r="V41" t="s">
        <v>42</v>
      </c>
      <c r="W41" s="17" t="s">
        <v>43</v>
      </c>
      <c r="X41" t="s">
        <v>85</v>
      </c>
      <c r="Y41" t="s">
        <v>44</v>
      </c>
      <c r="Z41">
        <v>401</v>
      </c>
      <c r="AA41">
        <v>97</v>
      </c>
    </row>
    <row r="42" spans="1:27">
      <c r="A42" t="s">
        <v>68</v>
      </c>
      <c r="B42" t="s">
        <v>69</v>
      </c>
      <c r="C42" s="17">
        <v>45483</v>
      </c>
      <c r="D42" s="7">
        <v>284900</v>
      </c>
      <c r="E42" t="s">
        <v>49</v>
      </c>
      <c r="F42" t="s">
        <v>40</v>
      </c>
      <c r="G42" s="7">
        <v>284900</v>
      </c>
      <c r="H42" s="7">
        <v>164800</v>
      </c>
      <c r="I42" s="12">
        <f t="shared" si="4"/>
        <v>57.844857844857842</v>
      </c>
      <c r="J42" s="7">
        <v>331524</v>
      </c>
      <c r="K42" s="7">
        <v>21426</v>
      </c>
      <c r="L42" s="7">
        <f t="shared" si="5"/>
        <v>263474</v>
      </c>
      <c r="M42" s="7">
        <v>237077.984375</v>
      </c>
      <c r="N42" s="22">
        <f t="shared" si="6"/>
        <v>1.1113389574936148</v>
      </c>
      <c r="O42" s="27">
        <v>1884</v>
      </c>
      <c r="P42" s="32">
        <f t="shared" si="7"/>
        <v>139.84819532908705</v>
      </c>
      <c r="Q42" s="37" t="s">
        <v>70</v>
      </c>
      <c r="R42" s="42">
        <f>ABS(N87-N42)*100</f>
        <v>111.13389574936147</v>
      </c>
      <c r="S42" t="s">
        <v>53</v>
      </c>
      <c r="U42" s="7">
        <v>21426</v>
      </c>
      <c r="V42" t="s">
        <v>42</v>
      </c>
      <c r="W42" s="17" t="s">
        <v>43</v>
      </c>
      <c r="Y42" t="s">
        <v>44</v>
      </c>
      <c r="Z42">
        <v>101</v>
      </c>
      <c r="AA42">
        <v>66</v>
      </c>
    </row>
    <row r="43" spans="1:27">
      <c r="A43" t="s">
        <v>72</v>
      </c>
      <c r="B43" t="s">
        <v>73</v>
      </c>
      <c r="C43" s="17">
        <v>45492</v>
      </c>
      <c r="D43" s="7">
        <v>75000</v>
      </c>
      <c r="E43" t="s">
        <v>49</v>
      </c>
      <c r="F43" t="s">
        <v>40</v>
      </c>
      <c r="G43" s="7">
        <v>75000</v>
      </c>
      <c r="H43" s="7">
        <v>33300</v>
      </c>
      <c r="I43" s="12">
        <f t="shared" si="4"/>
        <v>44.4</v>
      </c>
      <c r="J43" s="7">
        <v>93929</v>
      </c>
      <c r="K43" s="7">
        <v>12132</v>
      </c>
      <c r="L43" s="7">
        <f t="shared" si="5"/>
        <v>62868</v>
      </c>
      <c r="M43" s="7">
        <v>56411.72265625</v>
      </c>
      <c r="N43" s="22">
        <f t="shared" si="6"/>
        <v>1.1144492144494844</v>
      </c>
      <c r="O43" s="27">
        <v>1528</v>
      </c>
      <c r="P43" s="32">
        <f t="shared" si="7"/>
        <v>41.143979057591622</v>
      </c>
      <c r="Q43" s="37" t="s">
        <v>41</v>
      </c>
      <c r="R43" s="42">
        <f>ABS(N86-N43)*100</f>
        <v>111.44492144494845</v>
      </c>
      <c r="S43" t="s">
        <v>48</v>
      </c>
      <c r="U43" s="7">
        <v>10850</v>
      </c>
      <c r="V43" t="s">
        <v>42</v>
      </c>
      <c r="W43" s="17" t="s">
        <v>43</v>
      </c>
      <c r="Y43" t="s">
        <v>44</v>
      </c>
      <c r="Z43">
        <v>401</v>
      </c>
      <c r="AA43">
        <v>35</v>
      </c>
    </row>
    <row r="44" spans="1:27">
      <c r="A44" t="s">
        <v>154</v>
      </c>
      <c r="C44" s="17">
        <v>45512</v>
      </c>
      <c r="D44" s="7">
        <v>214900</v>
      </c>
      <c r="E44" t="s">
        <v>49</v>
      </c>
      <c r="F44" t="s">
        <v>40</v>
      </c>
      <c r="G44" s="7">
        <v>214900</v>
      </c>
      <c r="H44" s="7">
        <v>105500</v>
      </c>
      <c r="I44" s="12">
        <f t="shared" si="4"/>
        <v>49.092601209865059</v>
      </c>
      <c r="J44" s="7">
        <v>212397</v>
      </c>
      <c r="K44" s="7">
        <v>46777</v>
      </c>
      <c r="L44" s="7">
        <f t="shared" si="5"/>
        <v>168123</v>
      </c>
      <c r="M44" s="7">
        <v>126620.796875</v>
      </c>
      <c r="N44" s="22">
        <f t="shared" si="6"/>
        <v>1.3277676665229881</v>
      </c>
      <c r="O44" s="27">
        <v>1940</v>
      </c>
      <c r="P44" s="32">
        <f t="shared" si="7"/>
        <v>86.661340206185571</v>
      </c>
      <c r="Q44" s="37" t="s">
        <v>41</v>
      </c>
      <c r="R44" s="42" t="e">
        <f>ABS(#REF!-N44)*100</f>
        <v>#REF!</v>
      </c>
      <c r="S44" t="s">
        <v>100</v>
      </c>
      <c r="U44" s="7">
        <v>44936</v>
      </c>
      <c r="V44" t="s">
        <v>42</v>
      </c>
      <c r="W44" s="17" t="s">
        <v>43</v>
      </c>
      <c r="Y44" t="s">
        <v>44</v>
      </c>
      <c r="Z44">
        <v>1</v>
      </c>
      <c r="AA44">
        <v>48</v>
      </c>
    </row>
    <row r="45" spans="1:27">
      <c r="A45" t="s">
        <v>111</v>
      </c>
      <c r="B45" t="s">
        <v>112</v>
      </c>
      <c r="C45" s="17">
        <v>45526</v>
      </c>
      <c r="D45" s="7">
        <v>301000</v>
      </c>
      <c r="E45" t="s">
        <v>49</v>
      </c>
      <c r="F45" t="s">
        <v>84</v>
      </c>
      <c r="G45" s="7">
        <v>301000</v>
      </c>
      <c r="H45" s="7">
        <v>133000</v>
      </c>
      <c r="I45" s="12">
        <f t="shared" si="4"/>
        <v>44.186046511627907</v>
      </c>
      <c r="J45" s="7">
        <v>263001</v>
      </c>
      <c r="K45" s="7">
        <v>52266</v>
      </c>
      <c r="L45" s="7">
        <f t="shared" si="5"/>
        <v>248734</v>
      </c>
      <c r="M45" s="7">
        <v>167250</v>
      </c>
      <c r="N45" s="22">
        <f t="shared" si="6"/>
        <v>1.4871988041853512</v>
      </c>
      <c r="O45" s="27">
        <v>1248</v>
      </c>
      <c r="P45" s="32">
        <f t="shared" si="7"/>
        <v>199.30608974358975</v>
      </c>
      <c r="Q45" s="37" t="s">
        <v>41</v>
      </c>
      <c r="R45" s="42" t="e">
        <f>ABS(#REF!-N45)*100</f>
        <v>#REF!</v>
      </c>
      <c r="S45" t="s">
        <v>53</v>
      </c>
      <c r="U45" s="7">
        <v>51279</v>
      </c>
      <c r="V45" t="s">
        <v>42</v>
      </c>
      <c r="W45" s="17" t="s">
        <v>43</v>
      </c>
      <c r="X45" t="s">
        <v>113</v>
      </c>
      <c r="Y45" t="s">
        <v>44</v>
      </c>
      <c r="Z45">
        <v>401</v>
      </c>
      <c r="AA45">
        <v>72</v>
      </c>
    </row>
    <row r="46" spans="1:27">
      <c r="A46" t="s">
        <v>152</v>
      </c>
      <c r="B46" t="s">
        <v>153</v>
      </c>
      <c r="C46" s="17">
        <v>45554</v>
      </c>
      <c r="D46" s="7">
        <v>165000</v>
      </c>
      <c r="E46" t="s">
        <v>49</v>
      </c>
      <c r="F46" t="s">
        <v>40</v>
      </c>
      <c r="G46" s="7">
        <v>165000</v>
      </c>
      <c r="H46" s="7">
        <v>69500</v>
      </c>
      <c r="I46" s="12">
        <f t="shared" si="4"/>
        <v>42.121212121212118</v>
      </c>
      <c r="J46" s="7">
        <v>192339</v>
      </c>
      <c r="K46" s="7">
        <v>39835</v>
      </c>
      <c r="L46" s="7">
        <f t="shared" si="5"/>
        <v>125165</v>
      </c>
      <c r="M46" s="7">
        <v>105175.171875</v>
      </c>
      <c r="N46" s="22">
        <f t="shared" si="6"/>
        <v>1.1900622339724605</v>
      </c>
      <c r="O46" s="27">
        <v>1620</v>
      </c>
      <c r="P46" s="32">
        <f t="shared" si="7"/>
        <v>77.262345679012341</v>
      </c>
      <c r="Q46" s="37" t="s">
        <v>41</v>
      </c>
      <c r="R46" s="42">
        <f>ABS(N59-N46)*100</f>
        <v>10.39216952539579</v>
      </c>
      <c r="S46" t="s">
        <v>50</v>
      </c>
      <c r="U46" s="7">
        <v>33372</v>
      </c>
      <c r="V46" t="s">
        <v>42</v>
      </c>
      <c r="W46" s="17" t="s">
        <v>43</v>
      </c>
      <c r="Y46" t="s">
        <v>44</v>
      </c>
      <c r="Z46">
        <v>401</v>
      </c>
      <c r="AA46">
        <v>47</v>
      </c>
    </row>
    <row r="47" spans="1:27">
      <c r="A47" t="s">
        <v>86</v>
      </c>
      <c r="B47" t="s">
        <v>87</v>
      </c>
      <c r="C47" s="17">
        <v>45565</v>
      </c>
      <c r="D47" s="7">
        <v>267000</v>
      </c>
      <c r="E47" t="s">
        <v>49</v>
      </c>
      <c r="F47" t="s">
        <v>40</v>
      </c>
      <c r="G47" s="7">
        <v>267000</v>
      </c>
      <c r="H47" s="7">
        <v>131300</v>
      </c>
      <c r="I47" s="12">
        <f t="shared" si="4"/>
        <v>49.176029962546821</v>
      </c>
      <c r="J47" s="7">
        <v>268773</v>
      </c>
      <c r="K47" s="7">
        <v>18813</v>
      </c>
      <c r="L47" s="7">
        <f t="shared" si="5"/>
        <v>248187</v>
      </c>
      <c r="M47" s="7">
        <v>191100.921875</v>
      </c>
      <c r="N47" s="22">
        <f t="shared" si="6"/>
        <v>1.2987221493486059</v>
      </c>
      <c r="O47" s="27">
        <v>1248</v>
      </c>
      <c r="P47" s="32">
        <f t="shared" si="7"/>
        <v>198.86778846153845</v>
      </c>
      <c r="Q47" s="37" t="s">
        <v>41</v>
      </c>
      <c r="R47" s="42">
        <f>ABS(N85-N47)*100</f>
        <v>129.87221493486058</v>
      </c>
      <c r="S47" t="s">
        <v>53</v>
      </c>
      <c r="U47" s="7">
        <v>17660</v>
      </c>
      <c r="V47" t="s">
        <v>42</v>
      </c>
      <c r="W47" s="17" t="s">
        <v>43</v>
      </c>
      <c r="Y47" t="s">
        <v>44</v>
      </c>
      <c r="Z47">
        <v>401</v>
      </c>
      <c r="AA47">
        <v>74</v>
      </c>
    </row>
    <row r="48" spans="1:27">
      <c r="A48" t="s">
        <v>130</v>
      </c>
      <c r="B48" t="s">
        <v>131</v>
      </c>
      <c r="C48" s="17">
        <v>45566</v>
      </c>
      <c r="D48" s="7">
        <v>312000</v>
      </c>
      <c r="E48" t="s">
        <v>49</v>
      </c>
      <c r="F48" t="s">
        <v>40</v>
      </c>
      <c r="G48" s="7">
        <v>312000</v>
      </c>
      <c r="H48" s="7">
        <v>127000</v>
      </c>
      <c r="I48" s="12">
        <f t="shared" si="4"/>
        <v>40.705128205128204</v>
      </c>
      <c r="J48" s="7">
        <v>261400</v>
      </c>
      <c r="K48" s="7">
        <v>28695</v>
      </c>
      <c r="L48" s="7">
        <f t="shared" si="5"/>
        <v>283305</v>
      </c>
      <c r="M48" s="7">
        <v>177909.015625</v>
      </c>
      <c r="N48" s="22">
        <f t="shared" si="6"/>
        <v>1.592415083658018</v>
      </c>
      <c r="O48" s="27">
        <v>1567</v>
      </c>
      <c r="P48" s="32">
        <f t="shared" si="7"/>
        <v>180.79451180599872</v>
      </c>
      <c r="Q48" s="37" t="s">
        <v>41</v>
      </c>
      <c r="R48" s="42" t="e">
        <f>ABS(#REF!-N48)*100</f>
        <v>#REF!</v>
      </c>
      <c r="S48" t="s">
        <v>71</v>
      </c>
      <c r="U48" s="7">
        <v>24272</v>
      </c>
      <c r="V48" t="s">
        <v>42</v>
      </c>
      <c r="W48" s="17" t="s">
        <v>43</v>
      </c>
      <c r="Y48" t="s">
        <v>44</v>
      </c>
      <c r="Z48">
        <v>401</v>
      </c>
      <c r="AA48">
        <v>78</v>
      </c>
    </row>
    <row r="49" spans="1:39">
      <c r="A49" t="s">
        <v>105</v>
      </c>
      <c r="B49" t="s">
        <v>106</v>
      </c>
      <c r="C49" s="17">
        <v>45580</v>
      </c>
      <c r="D49" s="7">
        <v>245000</v>
      </c>
      <c r="E49" t="s">
        <v>49</v>
      </c>
      <c r="F49" t="s">
        <v>40</v>
      </c>
      <c r="G49" s="7">
        <v>245000</v>
      </c>
      <c r="H49" s="7">
        <v>130600</v>
      </c>
      <c r="I49" s="12">
        <f t="shared" si="4"/>
        <v>53.306122448979586</v>
      </c>
      <c r="J49" s="7">
        <v>267215</v>
      </c>
      <c r="K49" s="7">
        <v>21447</v>
      </c>
      <c r="L49" s="7">
        <f t="shared" si="5"/>
        <v>223553</v>
      </c>
      <c r="M49" s="7">
        <v>187896.03125</v>
      </c>
      <c r="N49" s="22">
        <f t="shared" si="6"/>
        <v>1.1897696748185043</v>
      </c>
      <c r="O49" s="27">
        <v>1920</v>
      </c>
      <c r="P49" s="32">
        <f t="shared" si="7"/>
        <v>116.43385416666666</v>
      </c>
      <c r="Q49" s="37" t="s">
        <v>41</v>
      </c>
      <c r="R49" s="42">
        <f>ABS(N75-N49)*100</f>
        <v>118.97696748185042</v>
      </c>
      <c r="S49" t="s">
        <v>71</v>
      </c>
      <c r="U49" s="7">
        <v>18830</v>
      </c>
      <c r="V49" t="s">
        <v>42</v>
      </c>
      <c r="W49" s="17" t="s">
        <v>43</v>
      </c>
      <c r="Y49" t="s">
        <v>44</v>
      </c>
      <c r="Z49">
        <v>401</v>
      </c>
      <c r="AA49">
        <v>74</v>
      </c>
    </row>
    <row r="50" spans="1:39">
      <c r="A50" t="s">
        <v>64</v>
      </c>
      <c r="B50" t="s">
        <v>65</v>
      </c>
      <c r="C50" s="17">
        <v>45603</v>
      </c>
      <c r="D50" s="7">
        <v>47750</v>
      </c>
      <c r="E50" t="s">
        <v>49</v>
      </c>
      <c r="F50" t="s">
        <v>40</v>
      </c>
      <c r="G50" s="7">
        <v>47750</v>
      </c>
      <c r="H50" s="7">
        <v>31800</v>
      </c>
      <c r="I50" s="12">
        <f t="shared" si="4"/>
        <v>66.596858638743456</v>
      </c>
      <c r="J50" s="7">
        <v>85089</v>
      </c>
      <c r="K50" s="7">
        <v>26016</v>
      </c>
      <c r="L50" s="7">
        <f t="shared" si="5"/>
        <v>21734</v>
      </c>
      <c r="M50" s="7">
        <v>40740</v>
      </c>
      <c r="N50" s="22">
        <f t="shared" si="6"/>
        <v>0.53348060873834069</v>
      </c>
      <c r="O50" s="27">
        <v>972</v>
      </c>
      <c r="P50" s="32">
        <f t="shared" si="7"/>
        <v>22.360082304526749</v>
      </c>
      <c r="Q50" s="37" t="s">
        <v>41</v>
      </c>
      <c r="R50" s="42">
        <f>ABS(N102-N50)*100</f>
        <v>53.348060873834072</v>
      </c>
      <c r="S50" t="s">
        <v>50</v>
      </c>
      <c r="U50" s="7">
        <v>21910</v>
      </c>
      <c r="V50" t="s">
        <v>42</v>
      </c>
      <c r="W50" s="17" t="s">
        <v>43</v>
      </c>
      <c r="Y50" t="s">
        <v>44</v>
      </c>
      <c r="Z50">
        <v>401</v>
      </c>
      <c r="AA50">
        <v>44</v>
      </c>
    </row>
    <row r="51" spans="1:39">
      <c r="A51" t="s">
        <v>57</v>
      </c>
      <c r="B51" t="s">
        <v>58</v>
      </c>
      <c r="C51" s="17">
        <v>45610</v>
      </c>
      <c r="D51" s="7">
        <v>385000</v>
      </c>
      <c r="E51" t="s">
        <v>49</v>
      </c>
      <c r="F51" t="s">
        <v>40</v>
      </c>
      <c r="G51" s="7">
        <v>385000</v>
      </c>
      <c r="H51" s="7">
        <v>190100</v>
      </c>
      <c r="I51" s="12">
        <f t="shared" si="4"/>
        <v>49.376623376623371</v>
      </c>
      <c r="J51" s="7">
        <v>394378</v>
      </c>
      <c r="K51" s="7">
        <v>83780</v>
      </c>
      <c r="L51" s="7">
        <f t="shared" si="5"/>
        <v>301220</v>
      </c>
      <c r="M51" s="7">
        <v>237460.25</v>
      </c>
      <c r="N51" s="22">
        <f t="shared" si="6"/>
        <v>1.2685070448632982</v>
      </c>
      <c r="O51" s="27">
        <v>2156</v>
      </c>
      <c r="P51" s="32">
        <f t="shared" si="7"/>
        <v>139.71243042671614</v>
      </c>
      <c r="Q51" s="37" t="s">
        <v>41</v>
      </c>
      <c r="R51" s="42">
        <f>ABS(N110-N51)*100</f>
        <v>126.85070448632982</v>
      </c>
      <c r="S51" t="s">
        <v>59</v>
      </c>
      <c r="U51" s="7">
        <v>62134</v>
      </c>
      <c r="V51" t="s">
        <v>42</v>
      </c>
      <c r="W51" s="17" t="s">
        <v>43</v>
      </c>
      <c r="Y51" t="s">
        <v>44</v>
      </c>
      <c r="Z51">
        <v>401</v>
      </c>
      <c r="AA51">
        <v>67</v>
      </c>
    </row>
    <row r="52" spans="1:39">
      <c r="A52" t="s">
        <v>159</v>
      </c>
      <c r="B52" t="s">
        <v>160</v>
      </c>
      <c r="C52" s="17">
        <v>45618</v>
      </c>
      <c r="D52" s="7">
        <v>105000</v>
      </c>
      <c r="E52" t="s">
        <v>49</v>
      </c>
      <c r="F52" t="s">
        <v>40</v>
      </c>
      <c r="G52" s="7">
        <v>105000</v>
      </c>
      <c r="H52" s="7">
        <v>52400</v>
      </c>
      <c r="I52" s="12">
        <f t="shared" si="4"/>
        <v>49.904761904761905</v>
      </c>
      <c r="J52" s="7">
        <v>109080</v>
      </c>
      <c r="K52" s="7">
        <v>13769</v>
      </c>
      <c r="L52" s="7">
        <f t="shared" si="5"/>
        <v>91231</v>
      </c>
      <c r="M52" s="7">
        <v>72867.734375</v>
      </c>
      <c r="N52" s="22">
        <f t="shared" si="6"/>
        <v>1.2520081869225812</v>
      </c>
      <c r="O52" s="27">
        <v>720</v>
      </c>
      <c r="P52" s="32">
        <f t="shared" si="7"/>
        <v>126.70972222222223</v>
      </c>
      <c r="Q52" s="37" t="s">
        <v>41</v>
      </c>
      <c r="R52" s="42">
        <f>ABS(N62-N52)*100</f>
        <v>125.20081869225812</v>
      </c>
      <c r="S52" t="s">
        <v>53</v>
      </c>
      <c r="U52" s="7">
        <v>13500</v>
      </c>
      <c r="V52" t="s">
        <v>42</v>
      </c>
      <c r="W52" s="17" t="s">
        <v>43</v>
      </c>
      <c r="Y52" t="s">
        <v>44</v>
      </c>
      <c r="Z52">
        <v>401</v>
      </c>
      <c r="AA52">
        <v>71</v>
      </c>
    </row>
    <row r="53" spans="1:39">
      <c r="A53" t="s">
        <v>90</v>
      </c>
      <c r="B53" t="s">
        <v>91</v>
      </c>
      <c r="C53" s="17">
        <v>45628</v>
      </c>
      <c r="D53" s="7">
        <v>275000</v>
      </c>
      <c r="E53" t="s">
        <v>49</v>
      </c>
      <c r="F53" t="s">
        <v>40</v>
      </c>
      <c r="G53" s="7">
        <v>275000</v>
      </c>
      <c r="H53" s="7">
        <v>123100</v>
      </c>
      <c r="I53" s="12">
        <f t="shared" si="4"/>
        <v>44.763636363636358</v>
      </c>
      <c r="J53" s="7">
        <v>252045</v>
      </c>
      <c r="K53" s="7">
        <v>39804</v>
      </c>
      <c r="L53" s="7">
        <f t="shared" si="5"/>
        <v>235196</v>
      </c>
      <c r="M53" s="7">
        <v>162263.763671875</v>
      </c>
      <c r="N53" s="22">
        <f t="shared" si="6"/>
        <v>1.4494671803348924</v>
      </c>
      <c r="O53" s="27">
        <v>1632</v>
      </c>
      <c r="P53" s="32">
        <f t="shared" si="7"/>
        <v>144.11519607843138</v>
      </c>
      <c r="Q53" s="37" t="s">
        <v>41</v>
      </c>
      <c r="R53" s="42">
        <f>ABS(N89-N53)*100</f>
        <v>144.94671803348925</v>
      </c>
      <c r="S53" t="s">
        <v>53</v>
      </c>
      <c r="U53" s="7">
        <v>39600</v>
      </c>
      <c r="V53" t="s">
        <v>42</v>
      </c>
      <c r="W53" s="17" t="s">
        <v>43</v>
      </c>
      <c r="Y53" t="s">
        <v>44</v>
      </c>
      <c r="Z53">
        <v>401</v>
      </c>
      <c r="AA53">
        <v>59</v>
      </c>
    </row>
    <row r="54" spans="1:39">
      <c r="A54" t="s">
        <v>134</v>
      </c>
      <c r="B54" t="s">
        <v>135</v>
      </c>
      <c r="C54" s="17">
        <v>45643</v>
      </c>
      <c r="D54" s="7">
        <v>200000</v>
      </c>
      <c r="E54" t="s">
        <v>49</v>
      </c>
      <c r="F54" t="s">
        <v>40</v>
      </c>
      <c r="G54" s="7">
        <v>200000</v>
      </c>
      <c r="H54" s="7">
        <v>123900</v>
      </c>
      <c r="I54" s="12">
        <f t="shared" si="4"/>
        <v>61.95</v>
      </c>
      <c r="J54" s="7">
        <v>255045</v>
      </c>
      <c r="K54" s="7">
        <v>24497</v>
      </c>
      <c r="L54" s="7">
        <f t="shared" si="5"/>
        <v>175503</v>
      </c>
      <c r="M54" s="7">
        <v>176259.9375</v>
      </c>
      <c r="N54" s="22">
        <f t="shared" si="6"/>
        <v>0.99570556128218302</v>
      </c>
      <c r="O54" s="27">
        <v>1565</v>
      </c>
      <c r="P54" s="32">
        <f t="shared" si="7"/>
        <v>112.14249201277956</v>
      </c>
      <c r="Q54" s="37" t="s">
        <v>41</v>
      </c>
      <c r="R54" s="42" t="e">
        <f>ABS(#REF!-N54)*100</f>
        <v>#REF!</v>
      </c>
      <c r="S54" t="s">
        <v>71</v>
      </c>
      <c r="U54" s="7">
        <v>22570</v>
      </c>
      <c r="V54" t="s">
        <v>42</v>
      </c>
      <c r="W54" s="17" t="s">
        <v>43</v>
      </c>
      <c r="Y54" t="s">
        <v>44</v>
      </c>
      <c r="Z54">
        <v>401</v>
      </c>
      <c r="AA54">
        <v>82</v>
      </c>
    </row>
    <row r="55" spans="1:39">
      <c r="A55" t="s">
        <v>164</v>
      </c>
      <c r="B55" t="s">
        <v>165</v>
      </c>
      <c r="C55" s="17">
        <v>45653</v>
      </c>
      <c r="D55" s="7">
        <v>131000</v>
      </c>
      <c r="E55" t="s">
        <v>49</v>
      </c>
      <c r="F55" t="s">
        <v>40</v>
      </c>
      <c r="G55" s="7">
        <v>131000</v>
      </c>
      <c r="H55" s="7">
        <v>47200</v>
      </c>
      <c r="I55" s="12">
        <f t="shared" si="4"/>
        <v>36.030534351145036</v>
      </c>
      <c r="J55" s="7">
        <v>99113</v>
      </c>
      <c r="K55" s="7">
        <v>20116</v>
      </c>
      <c r="L55" s="7">
        <f t="shared" si="5"/>
        <v>110884</v>
      </c>
      <c r="M55" s="7">
        <v>60395.26171875</v>
      </c>
      <c r="N55" s="22">
        <f t="shared" si="6"/>
        <v>1.8359718435589711</v>
      </c>
      <c r="O55" s="27">
        <v>1080</v>
      </c>
      <c r="P55" s="32">
        <f t="shared" si="7"/>
        <v>102.67037037037036</v>
      </c>
      <c r="Q55" s="37" t="s">
        <v>41</v>
      </c>
      <c r="R55" s="42">
        <f>ABS(N63-N55)*100</f>
        <v>183.59718435589713</v>
      </c>
      <c r="S55" t="s">
        <v>121</v>
      </c>
      <c r="U55" s="7">
        <v>19871</v>
      </c>
      <c r="V55" t="s">
        <v>42</v>
      </c>
      <c r="W55" s="17" t="s">
        <v>43</v>
      </c>
      <c r="Y55" t="s">
        <v>44</v>
      </c>
      <c r="Z55">
        <v>401</v>
      </c>
      <c r="AA55">
        <v>48</v>
      </c>
    </row>
    <row r="56" spans="1:39">
      <c r="A56" t="s">
        <v>119</v>
      </c>
      <c r="B56" t="s">
        <v>120</v>
      </c>
      <c r="C56" s="17">
        <v>45672</v>
      </c>
      <c r="D56" s="7">
        <v>325000</v>
      </c>
      <c r="E56" t="s">
        <v>49</v>
      </c>
      <c r="F56" t="s">
        <v>40</v>
      </c>
      <c r="G56" s="7">
        <v>325000</v>
      </c>
      <c r="H56" s="7">
        <v>187000</v>
      </c>
      <c r="I56" s="12">
        <f t="shared" si="4"/>
        <v>57.53846153846154</v>
      </c>
      <c r="J56" s="7">
        <v>386549</v>
      </c>
      <c r="K56" s="7">
        <v>65209</v>
      </c>
      <c r="L56" s="7">
        <f t="shared" si="5"/>
        <v>259791</v>
      </c>
      <c r="M56" s="7">
        <v>245672.78125</v>
      </c>
      <c r="N56" s="22">
        <f t="shared" si="6"/>
        <v>1.0574675740558865</v>
      </c>
      <c r="O56" s="27">
        <v>2436</v>
      </c>
      <c r="P56" s="32">
        <f t="shared" si="7"/>
        <v>106.64655172413794</v>
      </c>
      <c r="Q56" s="37" t="s">
        <v>41</v>
      </c>
      <c r="R56" s="42">
        <f>ABS(N79-N56)*100</f>
        <v>105.74675740558865</v>
      </c>
      <c r="S56" t="s">
        <v>121</v>
      </c>
      <c r="U56" s="7">
        <v>54150</v>
      </c>
      <c r="V56" t="s">
        <v>42</v>
      </c>
      <c r="W56" s="17" t="s">
        <v>43</v>
      </c>
      <c r="Y56" t="s">
        <v>44</v>
      </c>
      <c r="Z56">
        <v>401</v>
      </c>
      <c r="AA56">
        <v>63</v>
      </c>
    </row>
    <row r="57" spans="1:39" ht="15" thickBot="1">
      <c r="A57" t="s">
        <v>109</v>
      </c>
      <c r="B57" t="s">
        <v>110</v>
      </c>
      <c r="C57" s="17">
        <v>45735</v>
      </c>
      <c r="D57" s="7">
        <v>235000</v>
      </c>
      <c r="E57" t="s">
        <v>47</v>
      </c>
      <c r="F57" t="s">
        <v>40</v>
      </c>
      <c r="G57" s="7">
        <v>235000</v>
      </c>
      <c r="H57" s="7">
        <v>90900</v>
      </c>
      <c r="I57" s="12">
        <f t="shared" si="4"/>
        <v>38.680851063829785</v>
      </c>
      <c r="J57" s="7">
        <v>193560</v>
      </c>
      <c r="K57" s="7">
        <v>73847</v>
      </c>
      <c r="L57" s="7">
        <f t="shared" si="5"/>
        <v>161153</v>
      </c>
      <c r="M57" s="7">
        <v>91523.703125</v>
      </c>
      <c r="N57" s="22">
        <f t="shared" si="6"/>
        <v>1.7607788419564125</v>
      </c>
      <c r="O57" s="27">
        <v>1652</v>
      </c>
      <c r="P57" s="32">
        <f t="shared" si="7"/>
        <v>97.550242130750604</v>
      </c>
      <c r="Q57" s="37" t="s">
        <v>41</v>
      </c>
      <c r="R57" s="42">
        <f>ABS(N86-N57)*100</f>
        <v>176.07788419564125</v>
      </c>
      <c r="S57" t="s">
        <v>100</v>
      </c>
      <c r="U57" s="7">
        <v>37248</v>
      </c>
      <c r="V57" t="s">
        <v>42</v>
      </c>
      <c r="W57" s="17" t="s">
        <v>43</v>
      </c>
      <c r="Y57" t="s">
        <v>44</v>
      </c>
      <c r="Z57">
        <v>401</v>
      </c>
      <c r="AA57">
        <v>45</v>
      </c>
    </row>
    <row r="58" spans="1:39" ht="15.75" thickTop="1">
      <c r="A58" s="3"/>
      <c r="B58" s="3"/>
      <c r="C58" s="18" t="s">
        <v>176</v>
      </c>
      <c r="D58" s="8">
        <f>+SUM(D2:D57)</f>
        <v>12827750</v>
      </c>
      <c r="E58" s="3"/>
      <c r="F58" s="3"/>
      <c r="G58" s="8">
        <f>+SUM(G2:G57)</f>
        <v>12827750</v>
      </c>
      <c r="H58" s="8">
        <f>+SUM(H2:H57)</f>
        <v>5724200</v>
      </c>
      <c r="I58" s="13"/>
      <c r="J58" s="8">
        <f>+SUM(J2:J57)</f>
        <v>12947896</v>
      </c>
      <c r="K58" s="8"/>
      <c r="L58" s="8">
        <f>+SUM(L2:L57)</f>
        <v>10606470</v>
      </c>
      <c r="M58" s="8">
        <f>+SUM(M2:M57)</f>
        <v>8196755.5859375</v>
      </c>
      <c r="N58" s="23"/>
      <c r="O58" s="28"/>
      <c r="P58" s="33" t="e">
        <f>AVERAGE(P2:P57)</f>
        <v>#DIV/0!</v>
      </c>
      <c r="Q58" s="38"/>
      <c r="R58" s="43">
        <f>ABS(N60-N59)*100</f>
        <v>0.26215717740576405</v>
      </c>
      <c r="S58" s="3"/>
      <c r="T58" s="3"/>
      <c r="U58" s="8"/>
      <c r="V58" s="3"/>
      <c r="W58" s="18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ht="15">
      <c r="A59" s="4"/>
      <c r="B59" s="4"/>
      <c r="C59" s="19"/>
      <c r="D59" s="9"/>
      <c r="E59" s="4"/>
      <c r="F59" s="4"/>
      <c r="G59" s="9"/>
      <c r="H59" s="9" t="s">
        <v>177</v>
      </c>
      <c r="I59" s="14">
        <f>H58/G58*100</f>
        <v>44.62356999473797</v>
      </c>
      <c r="J59" s="9"/>
      <c r="K59" s="9"/>
      <c r="L59" s="9"/>
      <c r="M59" s="9" t="s">
        <v>178</v>
      </c>
      <c r="N59" s="24">
        <f>L58/M58</f>
        <v>1.2939839292264184</v>
      </c>
      <c r="O59" s="29"/>
      <c r="P59" s="34" t="s">
        <v>179</v>
      </c>
      <c r="Q59" s="39">
        <f>STDEV(N2:N57)</f>
        <v>0.32724135683083855</v>
      </c>
      <c r="R59" s="44"/>
      <c r="S59" s="4"/>
      <c r="T59" s="4"/>
      <c r="U59" s="9"/>
      <c r="V59" s="4"/>
      <c r="W59" s="19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ht="15">
      <c r="A60" s="5"/>
      <c r="B60" s="5"/>
      <c r="C60" s="20"/>
      <c r="D60" s="10"/>
      <c r="E60" s="5"/>
      <c r="F60" s="5"/>
      <c r="G60" s="10"/>
      <c r="H60" s="10" t="s">
        <v>180</v>
      </c>
      <c r="I60" s="15">
        <f>STDEV(I2:I57)</f>
        <v>10.231431524100993</v>
      </c>
      <c r="J60" s="10"/>
      <c r="K60" s="10"/>
      <c r="L60" s="10"/>
      <c r="M60" s="10" t="s">
        <v>181</v>
      </c>
      <c r="N60" s="25">
        <f>AVERAGE(N2:N57)</f>
        <v>1.296605501000476</v>
      </c>
      <c r="O60" s="30"/>
      <c r="P60" s="35" t="s">
        <v>182</v>
      </c>
      <c r="Q60" s="46" t="e">
        <f>AVERAGE(R2:R57)</f>
        <v>#REF!</v>
      </c>
      <c r="R60" s="45" t="s">
        <v>183</v>
      </c>
      <c r="S60" s="5" t="e">
        <f>+(Q60/N60)</f>
        <v>#REF!</v>
      </c>
      <c r="T60" s="5"/>
      <c r="U60" s="10"/>
      <c r="V60" s="5"/>
      <c r="W60" s="20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2" spans="1:39">
      <c r="A62" t="s">
        <v>184</v>
      </c>
    </row>
  </sheetData>
  <sheetProtection password="C7B3" sheet="1" objects="1" scenarios="1"/>
  <sortState ref="A2:AM60">
    <sortCondition ref="C2:C60"/>
  </sortState>
  <conditionalFormatting sqref="A2:AM57">
    <cfRule type="expression" dxfId="1" priority="19" stopIfTrue="1">
      <formula>MOD(ROW(),4)&gt;1</formula>
    </cfRule>
    <cfRule type="expression" dxfId="0" priority="20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2026-01-27T21:43:36Z</dcterms:created>
  <dcterms:modified xsi:type="dcterms:W3CDTF">2026-03-09T22:48:10Z</dcterms:modified>
</cp:coreProperties>
</file>