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4240" windowHeight="12675"/>
  </bookViews>
  <sheets>
    <sheet name="Land Analysis" sheetId="4" r:id="rId1"/>
    <sheet name="Sheet1" sheetId="1" r:id="rId2"/>
    <sheet name="Sheet2" sheetId="2" r:id="rId3"/>
    <sheet name="Sheet3" sheetId="3" r:id="rId4"/>
  </sheets>
  <calcPr calcId="125725"/>
</workbook>
</file>

<file path=xl/calcChain.xml><?xml version="1.0" encoding="utf-8"?>
<calcChain xmlns="http://schemas.openxmlformats.org/spreadsheetml/2006/main">
  <c r="K6" i="4"/>
  <c r="Q6" s="1"/>
  <c r="I6"/>
  <c r="K5"/>
  <c r="S5" s="1"/>
  <c r="I5"/>
  <c r="K2"/>
  <c r="Q2" s="1"/>
  <c r="I2"/>
  <c r="I4"/>
  <c r="K4"/>
  <c r="Q4" s="1"/>
  <c r="I3"/>
  <c r="K3"/>
  <c r="S3" s="1"/>
  <c r="I8"/>
  <c r="K8"/>
  <c r="Q8" s="1"/>
  <c r="I7"/>
  <c r="K7"/>
  <c r="R7" s="1"/>
  <c r="D9"/>
  <c r="G9"/>
  <c r="H9"/>
  <c r="J9"/>
  <c r="L9"/>
  <c r="M9"/>
  <c r="O9"/>
  <c r="P9"/>
  <c r="R2" l="1"/>
  <c r="Q5"/>
  <c r="S6"/>
  <c r="S2"/>
  <c r="R5"/>
  <c r="R6"/>
  <c r="S7"/>
  <c r="I13"/>
  <c r="R8"/>
  <c r="Q7"/>
  <c r="S8"/>
  <c r="R3"/>
  <c r="S4"/>
  <c r="I10"/>
  <c r="R4"/>
  <c r="K9"/>
  <c r="Q3"/>
  <c r="S10" l="1"/>
  <c r="P10"/>
  <c r="M10"/>
</calcChain>
</file>

<file path=xl/sharedStrings.xml><?xml version="1.0" encoding="utf-8"?>
<sst xmlns="http://schemas.openxmlformats.org/spreadsheetml/2006/main" count="113" uniqueCount="81">
  <si>
    <t>Parcel Number</t>
  </si>
  <si>
    <t>Street Address</t>
  </si>
  <si>
    <t>Sale Date</t>
  </si>
  <si>
    <t>Sale Price</t>
  </si>
  <si>
    <t>Instr.</t>
  </si>
  <si>
    <t>Terms of Sale</t>
  </si>
  <si>
    <t>Inf. 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</si>
  <si>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</si>
  <si>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</si>
  <si>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</si>
  <si>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</si>
  <si>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</si>
  <si>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</si>
  <si>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</si>
  <si>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</si>
  <si>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</si>
  <si>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</si>
  <si>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</si>
  <si>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</si>
  <si>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</si>
  <si>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</si>
  <si>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</si>
  <si>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</si>
  <si>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</si>
  <si>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Gravel</t>
  </si>
  <si>
    <t>Paved</t>
  </si>
  <si>
    <t>Inspected Date</t>
  </si>
  <si>
    <t>Use Code</t>
  </si>
  <si>
    <t>Class</t>
  </si>
  <si>
    <t>Rate Group 1</t>
  </si>
  <si>
    <t>Rate Group 2</t>
  </si>
  <si>
    <t>Rate Group 3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</si>
  <si>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</si>
  <si>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</si>
  <si>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</si>
  <si>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</si>
  <si>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</si>
  <si>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</si>
  <si>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</si>
  <si>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</si>
  <si>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</si>
  <si>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</si>
  <si>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</si>
  <si>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</si>
  <si>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WD</t>
  </si>
  <si>
    <t>TWPRS</t>
  </si>
  <si>
    <t>TOWNSHIP RES</t>
  </si>
  <si>
    <t>402</t>
  </si>
  <si>
    <t>03-ARM'S LENGTH</t>
  </si>
  <si>
    <t>401</t>
  </si>
  <si>
    <t>THE WOODS</t>
  </si>
  <si>
    <t>TWPPL</t>
  </si>
  <si>
    <t>017-010-711-06</t>
  </si>
  <si>
    <t>10705 RED OAK RIDGE</t>
  </si>
  <si>
    <t>2024R-07759</t>
  </si>
  <si>
    <t>N AMY SCHOOL RD</t>
  </si>
  <si>
    <t>017-027-022-65</t>
  </si>
  <si>
    <t>2024R-04030</t>
  </si>
  <si>
    <t>017-032-004-00</t>
  </si>
  <si>
    <t>6463 CROOKED CREEK DR</t>
  </si>
  <si>
    <t>2023R-03776</t>
  </si>
  <si>
    <t>017-032-008-00</t>
  </si>
  <si>
    <t>22501 W HC-EDMORE RD</t>
  </si>
  <si>
    <t>2024R-09310</t>
  </si>
  <si>
    <t>017-032-009-00</t>
  </si>
  <si>
    <t>22693 W HC-EDMORE RD</t>
  </si>
  <si>
    <t>2024R-08204</t>
  </si>
  <si>
    <t>017-032-011-35</t>
  </si>
  <si>
    <t>6768 N WHITEFISH RD</t>
  </si>
  <si>
    <t>2024R-01546</t>
  </si>
  <si>
    <t>017-033-011-00</t>
  </si>
  <si>
    <t>21802 W LAKE MONTCALM RD</t>
  </si>
  <si>
    <t>2025R-03245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</si>
  <si>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</si>
  <si>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</si>
  <si>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</si>
  <si>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</si>
  <si>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</si>
  <si>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</si>
  <si>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</si>
  <si>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 xml:space="preserve"> FIRST ACRE  RES CREEKFRONT AT $18,600, 5 ACRES AT $52,000 30 ACRES AT $150,000 100 ACRES AT $500,000</t>
  </si>
</sst>
</file>

<file path=xl/styles.xml><?xml version="1.0" encoding="utf-8"?>
<styleSheet xmlns="http://schemas.openxmlformats.org/spreadsheetml/2006/main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4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14" fontId="0" fillId="0" borderId="0" xfId="0" applyNumberFormat="1"/>
    <xf numFmtId="0" fontId="0" fillId="0" borderId="0" xfId="0" quotePrefix="1"/>
    <xf numFmtId="0" fontId="2" fillId="3" borderId="0" xfId="0" applyFont="1" applyFill="1"/>
    <xf numFmtId="0" fontId="2" fillId="3" borderId="0" xfId="0" applyFont="1" applyFill="1" applyAlignment="1">
      <alignment horizontal="right"/>
    </xf>
    <xf numFmtId="0" fontId="2" fillId="3" borderId="0" xfId="0" applyFont="1" applyFill="1" applyBorder="1"/>
    <xf numFmtId="0" fontId="2" fillId="3" borderId="0" xfId="0" applyFont="1" applyFill="1" applyBorder="1" applyAlignment="1">
      <alignment horizontal="right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right"/>
    </xf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0" xfId="0" applyNumberFormat="1" applyFont="1" applyFill="1" applyBorder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0" xfId="0" applyNumberFormat="1" applyFont="1" applyFill="1" applyBorder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0" xfId="0" applyNumberFormat="1" applyFont="1" applyFill="1" applyBorder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2" xfId="0" applyNumberFormat="1" applyFont="1" applyFill="1" applyBorder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0" xfId="0" applyNumberFormat="1" applyFont="1" applyFill="1" applyBorder="1"/>
    <xf numFmtId="167" fontId="2" fillId="3" borderId="2" xfId="0" applyNumberFormat="1" applyFont="1" applyFill="1" applyBorder="1"/>
    <xf numFmtId="40" fontId="1" fillId="2" borderId="0" xfId="0" applyNumberFormat="1" applyFont="1" applyFill="1" applyAlignment="1">
      <alignment horizontal="center"/>
    </xf>
    <xf numFmtId="40" fontId="0" fillId="0" borderId="0" xfId="0" applyNumberFormat="1"/>
    <xf numFmtId="40" fontId="2" fillId="3" borderId="0" xfId="0" applyNumberFormat="1" applyFont="1" applyFill="1" applyBorder="1"/>
    <xf numFmtId="40" fontId="2" fillId="3" borderId="2" xfId="0" applyNumberFormat="1" applyFont="1" applyFill="1" applyBorder="1"/>
    <xf numFmtId="8" fontId="1" fillId="2" borderId="0" xfId="0" applyNumberFormat="1" applyFont="1" applyFill="1" applyAlignment="1">
      <alignment horizontal="center"/>
    </xf>
    <xf numFmtId="8" fontId="0" fillId="0" borderId="0" xfId="0" applyNumberFormat="1"/>
    <xf numFmtId="8" fontId="2" fillId="3" borderId="0" xfId="0" applyNumberFormat="1" applyFont="1" applyFill="1" applyBorder="1"/>
    <xf numFmtId="8" fontId="2" fillId="3" borderId="2" xfId="0" applyNumberFormat="1" applyFont="1" applyFill="1" applyBorder="1"/>
    <xf numFmtId="0" fontId="0" fillId="0" borderId="1" xfId="0" applyBorder="1"/>
    <xf numFmtId="165" fontId="0" fillId="0" borderId="1" xfId="0" applyNumberFormat="1" applyBorder="1"/>
    <xf numFmtId="165" fontId="2" fillId="3" borderId="0" xfId="0" applyNumberFormat="1" applyFont="1" applyFill="1"/>
    <xf numFmtId="6" fontId="0" fillId="0" borderId="1" xfId="0" applyNumberFormat="1" applyBorder="1"/>
    <xf numFmtId="6" fontId="2" fillId="3" borderId="0" xfId="0" applyNumberFormat="1" applyFont="1" applyFill="1"/>
    <xf numFmtId="164" fontId="0" fillId="0" borderId="1" xfId="0" applyNumberFormat="1" applyBorder="1"/>
    <xf numFmtId="164" fontId="2" fillId="3" borderId="0" xfId="0" applyNumberFormat="1" applyFont="1" applyFill="1"/>
    <xf numFmtId="166" fontId="0" fillId="0" borderId="1" xfId="0" applyNumberFormat="1" applyBorder="1"/>
    <xf numFmtId="166" fontId="2" fillId="3" borderId="0" xfId="0" applyNumberFormat="1" applyFont="1" applyFill="1"/>
    <xf numFmtId="168" fontId="2" fillId="3" borderId="0" xfId="0" applyNumberFormat="1" applyFont="1" applyFill="1" applyBorder="1"/>
    <xf numFmtId="167" fontId="0" fillId="0" borderId="1" xfId="0" applyNumberFormat="1" applyBorder="1"/>
    <xf numFmtId="167" fontId="2" fillId="3" borderId="0" xfId="0" applyNumberFormat="1" applyFont="1" applyFill="1"/>
    <xf numFmtId="40" fontId="0" fillId="0" borderId="1" xfId="0" applyNumberFormat="1" applyBorder="1"/>
    <xf numFmtId="40" fontId="2" fillId="3" borderId="0" xfId="0" applyNumberFormat="1" applyFont="1" applyFill="1"/>
    <xf numFmtId="8" fontId="0" fillId="0" borderId="1" xfId="0" applyNumberFormat="1" applyBorder="1"/>
    <xf numFmtId="8" fontId="2" fillId="3" borderId="0" xfId="0" applyNumberFormat="1" applyFont="1" applyFill="1"/>
    <xf numFmtId="0" fontId="0" fillId="0" borderId="1" xfId="0" quotePrefix="1" applyBorder="1" applyAlignment="1">
      <alignment horizontal="right"/>
    </xf>
    <xf numFmtId="14" fontId="0" fillId="0" borderId="1" xfId="0" applyNumberFormat="1" applyBorder="1"/>
    <xf numFmtId="0" fontId="0" fillId="0" borderId="1" xfId="0" quotePrefix="1" applyBorder="1"/>
    <xf numFmtId="0" fontId="3" fillId="0" borderId="0" xfId="0" applyFont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L15"/>
  <sheetViews>
    <sheetView tabSelected="1" workbookViewId="0">
      <selection activeCell="B15" sqref="B15"/>
    </sheetView>
  </sheetViews>
  <sheetFormatPr defaultRowHeight="15"/>
  <cols>
    <col min="1" max="1" width="14.28515625" bestFit="1" customWidth="1"/>
    <col min="2" max="2" width="30.5703125" bestFit="1" customWidth="1"/>
    <col min="3" max="3" width="9.28515625" style="23" bestFit="1" customWidth="1"/>
    <col min="4" max="4" width="11.85546875" style="15" bestFit="1" customWidth="1"/>
    <col min="5" max="5" width="5.5703125" bestFit="1" customWidth="1"/>
    <col min="6" max="6" width="30.140625" bestFit="1" customWidth="1"/>
    <col min="7" max="7" width="13.7109375" style="15" bestFit="1" customWidth="1"/>
    <col min="8" max="8" width="14.7109375" style="15" bestFit="1" customWidth="1"/>
    <col min="9" max="9" width="12.85546875" style="19" bestFit="1" customWidth="1"/>
    <col min="10" max="10" width="13.42578125" style="15" bestFit="1" customWidth="1"/>
    <col min="11" max="11" width="13.28515625" style="15" bestFit="1" customWidth="1"/>
    <col min="12" max="12" width="14.42578125" style="15" bestFit="1" customWidth="1"/>
    <col min="13" max="13" width="11.140625" style="27" bestFit="1" customWidth="1"/>
    <col min="14" max="14" width="6.42578125" style="30" bestFit="1" customWidth="1"/>
    <col min="15" max="15" width="14.28515625" style="34" bestFit="1" customWidth="1"/>
    <col min="16" max="16" width="10.7109375" style="34" bestFit="1" customWidth="1"/>
    <col min="17" max="17" width="10" style="15" bestFit="1" customWidth="1"/>
    <col min="18" max="18" width="12" style="15" bestFit="1" customWidth="1"/>
    <col min="19" max="19" width="11.85546875" style="38" bestFit="1" customWidth="1"/>
    <col min="20" max="20" width="11.7109375" style="34" bestFit="1" customWidth="1"/>
    <col min="21" max="21" width="8.7109375" style="4" bestFit="1" customWidth="1"/>
    <col min="22" max="22" width="11.85546875" bestFit="1" customWidth="1"/>
    <col min="23" max="23" width="28.85546875" bestFit="1" customWidth="1"/>
    <col min="24" max="24" width="14.42578125" bestFit="1" customWidth="1"/>
    <col min="25" max="25" width="6.85546875" bestFit="1" customWidth="1"/>
    <col min="26" max="26" width="6.42578125" bestFit="1" customWidth="1"/>
    <col min="27" max="27" width="15" bestFit="1" customWidth="1"/>
    <col min="28" max="28" width="9.42578125" bestFit="1" customWidth="1"/>
    <col min="29" max="29" width="5.42578125" bestFit="1" customWidth="1"/>
    <col min="30" max="30" width="16.7109375" bestFit="1" customWidth="1"/>
    <col min="31" max="32" width="12.42578125" bestFit="1" customWidth="1"/>
    <col min="33" max="33" width="18" bestFit="1" customWidth="1"/>
    <col min="34" max="34" width="6.85546875" bestFit="1" customWidth="1"/>
    <col min="35" max="35" width="13.140625" bestFit="1" customWidth="1"/>
    <col min="36" max="36" width="6.5703125" bestFit="1" customWidth="1"/>
    <col min="37" max="37" width="19.85546875" bestFit="1" customWidth="1"/>
    <col min="38" max="38" width="16.42578125" bestFit="1" customWidth="1"/>
    <col min="39" max="39" width="15.42578125" bestFit="1" customWidth="1"/>
    <col min="40" max="40" width="11" bestFit="1" customWidth="1"/>
    <col min="41" max="41" width="16.85546875" bestFit="1" customWidth="1"/>
    <col min="42" max="42" width="21.5703125" bestFit="1" customWidth="1"/>
    <col min="43" max="43" width="21" bestFit="1" customWidth="1"/>
    <col min="44" max="44" width="16.5703125" bestFit="1" customWidth="1"/>
  </cols>
  <sheetData>
    <row r="1" spans="1:64">
      <c r="A1" s="1" t="s">
        <v>0</v>
      </c>
      <c r="B1" s="1" t="s">
        <v>1</v>
      </c>
      <c r="C1" s="22" t="s">
        <v>2</v>
      </c>
      <c r="D1" s="14" t="s">
        <v>3</v>
      </c>
      <c r="E1" s="1" t="s">
        <v>4</v>
      </c>
      <c r="F1" s="1" t="s">
        <v>5</v>
      </c>
      <c r="G1" s="14" t="s">
        <v>6</v>
      </c>
      <c r="H1" s="14" t="s">
        <v>7</v>
      </c>
      <c r="I1" s="18" t="s">
        <v>8</v>
      </c>
      <c r="J1" s="14" t="s">
        <v>9</v>
      </c>
      <c r="K1" s="14" t="s">
        <v>10</v>
      </c>
      <c r="L1" s="14" t="s">
        <v>11</v>
      </c>
      <c r="M1" s="26" t="s">
        <v>12</v>
      </c>
      <c r="N1" s="29" t="s">
        <v>13</v>
      </c>
      <c r="O1" s="33" t="s">
        <v>14</v>
      </c>
      <c r="P1" s="33" t="s">
        <v>15</v>
      </c>
      <c r="Q1" s="14" t="s">
        <v>16</v>
      </c>
      <c r="R1" s="14" t="s">
        <v>17</v>
      </c>
      <c r="S1" s="37" t="s">
        <v>18</v>
      </c>
      <c r="T1" s="33" t="s">
        <v>19</v>
      </c>
      <c r="U1" s="3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>
      <c r="A2" t="s">
        <v>56</v>
      </c>
      <c r="B2" t="s">
        <v>55</v>
      </c>
      <c r="C2" s="23">
        <v>45401</v>
      </c>
      <c r="D2" s="15">
        <v>65000</v>
      </c>
      <c r="E2" t="s">
        <v>44</v>
      </c>
      <c r="F2" t="s">
        <v>48</v>
      </c>
      <c r="G2" s="15">
        <v>65000</v>
      </c>
      <c r="H2" s="15">
        <v>15200</v>
      </c>
      <c r="I2" s="19">
        <f t="shared" ref="I2:I8" si="0">H2/G2*100</f>
        <v>23.384615384615383</v>
      </c>
      <c r="J2" s="15">
        <v>34697</v>
      </c>
      <c r="K2" s="15">
        <f>G2-0</f>
        <v>65000</v>
      </c>
      <c r="L2" s="15">
        <v>34100</v>
      </c>
      <c r="M2" s="27">
        <v>0</v>
      </c>
      <c r="N2" s="30">
        <v>0</v>
      </c>
      <c r="O2" s="34">
        <v>3.5</v>
      </c>
      <c r="P2" s="34">
        <v>3.5</v>
      </c>
      <c r="Q2" s="15" t="e">
        <f t="shared" ref="Q2:Q8" si="1">K2/M2</f>
        <v>#DIV/0!</v>
      </c>
      <c r="R2" s="15">
        <f t="shared" ref="R2:R8" si="2">K2/O2</f>
        <v>18571.428571428572</v>
      </c>
      <c r="S2" s="38">
        <f t="shared" ref="S2:S8" si="3">K2/O2/43560</f>
        <v>0.42634133543224456</v>
      </c>
      <c r="T2" s="34">
        <v>0</v>
      </c>
      <c r="U2" s="5" t="s">
        <v>45</v>
      </c>
      <c r="V2" t="s">
        <v>57</v>
      </c>
      <c r="X2" t="s">
        <v>46</v>
      </c>
      <c r="Y2">
        <v>0</v>
      </c>
      <c r="Z2">
        <v>0</v>
      </c>
      <c r="AA2" s="6">
        <v>42919</v>
      </c>
      <c r="AC2" s="7" t="s">
        <v>47</v>
      </c>
    </row>
    <row r="3" spans="1:64">
      <c r="A3" t="s">
        <v>64</v>
      </c>
      <c r="B3" t="s">
        <v>65</v>
      </c>
      <c r="C3" s="23">
        <v>45538</v>
      </c>
      <c r="D3" s="15">
        <v>429900</v>
      </c>
      <c r="E3" t="s">
        <v>44</v>
      </c>
      <c r="F3" t="s">
        <v>48</v>
      </c>
      <c r="G3" s="15">
        <v>429900</v>
      </c>
      <c r="H3" s="15">
        <v>139600</v>
      </c>
      <c r="I3" s="19">
        <f t="shared" si="0"/>
        <v>32.472668062340077</v>
      </c>
      <c r="J3" s="15">
        <v>293391</v>
      </c>
      <c r="K3" s="15">
        <f>G3-255995</f>
        <v>173905</v>
      </c>
      <c r="L3" s="15">
        <v>37396</v>
      </c>
      <c r="M3" s="27">
        <v>0</v>
      </c>
      <c r="N3" s="30">
        <v>0</v>
      </c>
      <c r="O3" s="34">
        <v>3.6</v>
      </c>
      <c r="P3" s="34">
        <v>3.6</v>
      </c>
      <c r="Q3" s="15" t="e">
        <f t="shared" si="1"/>
        <v>#DIV/0!</v>
      </c>
      <c r="R3" s="15">
        <f t="shared" si="2"/>
        <v>48306.944444444445</v>
      </c>
      <c r="S3" s="38">
        <f t="shared" si="3"/>
        <v>1.1089748495051526</v>
      </c>
      <c r="T3" s="34">
        <v>9</v>
      </c>
      <c r="U3" s="5" t="s">
        <v>45</v>
      </c>
      <c r="V3" t="s">
        <v>66</v>
      </c>
      <c r="X3" t="s">
        <v>46</v>
      </c>
      <c r="Y3">
        <v>0</v>
      </c>
      <c r="Z3">
        <v>1</v>
      </c>
      <c r="AA3" s="6">
        <v>43046</v>
      </c>
      <c r="AC3" s="7" t="s">
        <v>49</v>
      </c>
      <c r="AD3" t="s">
        <v>50</v>
      </c>
    </row>
    <row r="4" spans="1:64">
      <c r="A4" t="s">
        <v>52</v>
      </c>
      <c r="B4" t="s">
        <v>53</v>
      </c>
      <c r="C4" s="23">
        <v>45527</v>
      </c>
      <c r="D4" s="15">
        <v>527000</v>
      </c>
      <c r="E4" t="s">
        <v>44</v>
      </c>
      <c r="F4" t="s">
        <v>48</v>
      </c>
      <c r="G4" s="15">
        <v>527000</v>
      </c>
      <c r="H4" s="15">
        <v>211700</v>
      </c>
      <c r="I4" s="19">
        <f t="shared" si="0"/>
        <v>40.170777988614802</v>
      </c>
      <c r="J4" s="15">
        <v>465855</v>
      </c>
      <c r="K4" s="15">
        <f>G4-417496</f>
        <v>109504</v>
      </c>
      <c r="L4" s="15">
        <v>48359</v>
      </c>
      <c r="M4" s="27">
        <v>0</v>
      </c>
      <c r="N4" s="30">
        <v>0</v>
      </c>
      <c r="O4" s="34">
        <v>3.67</v>
      </c>
      <c r="P4" s="34">
        <v>3.67</v>
      </c>
      <c r="Q4" s="15" t="e">
        <f t="shared" si="1"/>
        <v>#DIV/0!</v>
      </c>
      <c r="R4" s="15">
        <f t="shared" si="2"/>
        <v>29837.602179836515</v>
      </c>
      <c r="S4" s="38">
        <f t="shared" si="3"/>
        <v>0.68497709320102196</v>
      </c>
      <c r="T4" s="34">
        <v>0</v>
      </c>
      <c r="U4" s="5" t="s">
        <v>51</v>
      </c>
      <c r="V4" t="s">
        <v>54</v>
      </c>
      <c r="X4" t="s">
        <v>46</v>
      </c>
      <c r="Y4">
        <v>0</v>
      </c>
      <c r="Z4">
        <v>1</v>
      </c>
      <c r="AA4" s="6">
        <v>41852</v>
      </c>
      <c r="AC4" s="7" t="s">
        <v>49</v>
      </c>
    </row>
    <row r="5" spans="1:64">
      <c r="A5" t="s">
        <v>58</v>
      </c>
      <c r="B5" t="s">
        <v>59</v>
      </c>
      <c r="C5" s="23">
        <v>45027</v>
      </c>
      <c r="D5" s="15">
        <v>460000</v>
      </c>
      <c r="E5" t="s">
        <v>44</v>
      </c>
      <c r="F5" t="s">
        <v>48</v>
      </c>
      <c r="G5" s="15">
        <v>460000</v>
      </c>
      <c r="H5" s="15">
        <v>197500</v>
      </c>
      <c r="I5" s="19">
        <f t="shared" si="0"/>
        <v>42.934782608695656</v>
      </c>
      <c r="J5" s="15">
        <v>425496</v>
      </c>
      <c r="K5" s="15">
        <f>G5-381628</f>
        <v>78372</v>
      </c>
      <c r="L5" s="15">
        <v>43868</v>
      </c>
      <c r="M5" s="27">
        <v>0</v>
      </c>
      <c r="N5" s="30">
        <v>0</v>
      </c>
      <c r="O5" s="34">
        <v>4.8</v>
      </c>
      <c r="P5" s="34">
        <v>4.8</v>
      </c>
      <c r="Q5" s="15" t="e">
        <f t="shared" si="1"/>
        <v>#DIV/0!</v>
      </c>
      <c r="R5" s="15">
        <f t="shared" si="2"/>
        <v>16327.5</v>
      </c>
      <c r="S5" s="38">
        <f t="shared" si="3"/>
        <v>0.37482782369146006</v>
      </c>
      <c r="T5" s="34">
        <v>9</v>
      </c>
      <c r="U5" s="5" t="s">
        <v>45</v>
      </c>
      <c r="V5" t="s">
        <v>60</v>
      </c>
      <c r="X5" t="s">
        <v>46</v>
      </c>
      <c r="Y5">
        <v>0</v>
      </c>
      <c r="Z5">
        <v>0</v>
      </c>
      <c r="AA5" s="6">
        <v>43046</v>
      </c>
      <c r="AC5" s="7" t="s">
        <v>49</v>
      </c>
      <c r="AD5" t="s">
        <v>50</v>
      </c>
    </row>
    <row r="6" spans="1:64">
      <c r="A6" t="s">
        <v>61</v>
      </c>
      <c r="B6" t="s">
        <v>62</v>
      </c>
      <c r="C6" s="23">
        <v>45560</v>
      </c>
      <c r="D6" s="15">
        <v>410000</v>
      </c>
      <c r="E6" t="s">
        <v>44</v>
      </c>
      <c r="F6" t="s">
        <v>48</v>
      </c>
      <c r="G6" s="15">
        <v>410000</v>
      </c>
      <c r="H6" s="15">
        <v>151400</v>
      </c>
      <c r="I6" s="19">
        <f t="shared" si="0"/>
        <v>36.926829268292686</v>
      </c>
      <c r="J6" s="15">
        <v>318907</v>
      </c>
      <c r="K6" s="15">
        <f>G6-259903</f>
        <v>150097</v>
      </c>
      <c r="L6" s="15">
        <v>59004</v>
      </c>
      <c r="M6" s="27">
        <v>0</v>
      </c>
      <c r="N6" s="30">
        <v>0</v>
      </c>
      <c r="O6" s="34">
        <v>9.75</v>
      </c>
      <c r="P6" s="34">
        <v>9.75</v>
      </c>
      <c r="Q6" s="15" t="e">
        <f t="shared" si="1"/>
        <v>#DIV/0!</v>
      </c>
      <c r="R6" s="15">
        <f t="shared" si="2"/>
        <v>15394.564102564103</v>
      </c>
      <c r="S6" s="38">
        <f t="shared" si="3"/>
        <v>0.35341056250147163</v>
      </c>
      <c r="T6" s="34">
        <v>0</v>
      </c>
      <c r="U6" s="5" t="s">
        <v>45</v>
      </c>
      <c r="V6" t="s">
        <v>63</v>
      </c>
      <c r="X6" t="s">
        <v>46</v>
      </c>
      <c r="Y6">
        <v>0</v>
      </c>
      <c r="Z6">
        <v>1</v>
      </c>
      <c r="AA6" s="6">
        <v>43052</v>
      </c>
      <c r="AC6" s="7" t="s">
        <v>49</v>
      </c>
    </row>
    <row r="7" spans="1:64">
      <c r="A7" t="s">
        <v>70</v>
      </c>
      <c r="B7" t="s">
        <v>71</v>
      </c>
      <c r="C7" s="23">
        <v>45730</v>
      </c>
      <c r="D7" s="15">
        <v>775000</v>
      </c>
      <c r="E7" t="s">
        <v>44</v>
      </c>
      <c r="F7" t="s">
        <v>48</v>
      </c>
      <c r="G7" s="15">
        <v>775000</v>
      </c>
      <c r="H7" s="15">
        <v>233300</v>
      </c>
      <c r="I7" s="19">
        <f t="shared" si="0"/>
        <v>30.103225806451611</v>
      </c>
      <c r="J7" s="15">
        <v>517369</v>
      </c>
      <c r="K7" s="15">
        <f>G7-278829</f>
        <v>496171</v>
      </c>
      <c r="L7" s="15">
        <v>238540</v>
      </c>
      <c r="M7" s="27">
        <v>0</v>
      </c>
      <c r="N7" s="30">
        <v>0</v>
      </c>
      <c r="O7" s="34">
        <v>71.319999999999993</v>
      </c>
      <c r="P7" s="34">
        <v>71.319999999999993</v>
      </c>
      <c r="Q7" s="15" t="e">
        <f t="shared" si="1"/>
        <v>#DIV/0!</v>
      </c>
      <c r="R7" s="15">
        <f t="shared" si="2"/>
        <v>6956.9685922602366</v>
      </c>
      <c r="S7" s="38">
        <f t="shared" si="3"/>
        <v>0.15971002277916063</v>
      </c>
      <c r="T7" s="34">
        <v>8</v>
      </c>
      <c r="U7" s="5" t="s">
        <v>45</v>
      </c>
      <c r="V7" t="s">
        <v>72</v>
      </c>
      <c r="X7" t="s">
        <v>46</v>
      </c>
      <c r="Y7">
        <v>0</v>
      </c>
      <c r="Z7">
        <v>1</v>
      </c>
      <c r="AA7" s="6">
        <v>43055</v>
      </c>
      <c r="AC7" s="7" t="s">
        <v>49</v>
      </c>
      <c r="AD7" t="s">
        <v>50</v>
      </c>
    </row>
    <row r="8" spans="1:64">
      <c r="A8" t="s">
        <v>67</v>
      </c>
      <c r="B8" t="s">
        <v>68</v>
      </c>
      <c r="C8" s="23">
        <v>45343</v>
      </c>
      <c r="D8" s="15">
        <v>815000</v>
      </c>
      <c r="E8" t="s">
        <v>44</v>
      </c>
      <c r="F8" t="s">
        <v>48</v>
      </c>
      <c r="G8" s="15">
        <v>815000</v>
      </c>
      <c r="H8" s="15">
        <v>299400</v>
      </c>
      <c r="I8" s="19">
        <f t="shared" si="0"/>
        <v>36.736196319018404</v>
      </c>
      <c r="J8" s="15">
        <v>636202</v>
      </c>
      <c r="K8" s="15">
        <f>G8-334340</f>
        <v>480660</v>
      </c>
      <c r="L8" s="15">
        <v>301862</v>
      </c>
      <c r="M8" s="27">
        <v>0</v>
      </c>
      <c r="N8" s="30">
        <v>0</v>
      </c>
      <c r="O8" s="34">
        <v>82.2</v>
      </c>
      <c r="P8" s="34">
        <v>82.2</v>
      </c>
      <c r="Q8" s="15" t="e">
        <f t="shared" si="1"/>
        <v>#DIV/0!</v>
      </c>
      <c r="R8" s="15">
        <f t="shared" si="2"/>
        <v>5847.4452554744521</v>
      </c>
      <c r="S8" s="38">
        <f t="shared" si="3"/>
        <v>0.13423887179693417</v>
      </c>
      <c r="T8" s="34">
        <v>0</v>
      </c>
      <c r="U8" s="5" t="s">
        <v>45</v>
      </c>
      <c r="V8" t="s">
        <v>69</v>
      </c>
      <c r="X8" t="s">
        <v>46</v>
      </c>
      <c r="Y8">
        <v>0</v>
      </c>
      <c r="Z8">
        <v>0</v>
      </c>
      <c r="AA8" s="6">
        <v>43046</v>
      </c>
      <c r="AC8" s="7" t="s">
        <v>49</v>
      </c>
    </row>
    <row r="9" spans="1:64">
      <c r="A9" s="8"/>
      <c r="B9" s="8"/>
      <c r="C9" s="43" t="s">
        <v>73</v>
      </c>
      <c r="D9" s="45">
        <f>+SUM(D1:D8)</f>
        <v>3481900</v>
      </c>
      <c r="E9" s="8"/>
      <c r="F9" s="8"/>
      <c r="G9" s="45">
        <f>+SUM(G1:G8)</f>
        <v>3481900</v>
      </c>
      <c r="H9" s="45">
        <f>+SUM(H1:H8)</f>
        <v>1248100</v>
      </c>
      <c r="I9" s="47"/>
      <c r="J9" s="45">
        <f>+SUM(J1:J8)</f>
        <v>2691917</v>
      </c>
      <c r="K9" s="45">
        <f>+SUM(K1:K8)</f>
        <v>1553709</v>
      </c>
      <c r="L9" s="45">
        <f>+SUM(L1:L8)</f>
        <v>763129</v>
      </c>
      <c r="M9" s="49">
        <f>+SUM(M1:M8)</f>
        <v>0</v>
      </c>
      <c r="N9" s="52"/>
      <c r="O9" s="54">
        <f>+SUM(O1:O8)</f>
        <v>178.83999999999997</v>
      </c>
      <c r="P9" s="54">
        <f>+SUM(P1:P8)</f>
        <v>178.83999999999997</v>
      </c>
      <c r="Q9" s="45"/>
      <c r="R9" s="45"/>
      <c r="S9" s="56"/>
      <c r="T9" s="54"/>
      <c r="U9" s="9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</row>
    <row r="10" spans="1:64" ht="15.75" thickBot="1">
      <c r="A10" s="10"/>
      <c r="B10" s="10"/>
      <c r="C10" s="24"/>
      <c r="D10" s="16"/>
      <c r="E10" s="10"/>
      <c r="F10" s="10"/>
      <c r="G10" s="16"/>
      <c r="H10" s="16" t="s">
        <v>76</v>
      </c>
      <c r="I10" s="20">
        <f>STDEV(I1:I7)</f>
        <v>7.1556580712222848</v>
      </c>
      <c r="J10" s="16"/>
      <c r="K10" s="16"/>
      <c r="L10" s="16" t="s">
        <v>77</v>
      </c>
      <c r="M10" s="50" t="e">
        <f>K8/M8</f>
        <v>#DIV/0!</v>
      </c>
      <c r="N10" s="31"/>
      <c r="O10" s="35" t="s">
        <v>78</v>
      </c>
      <c r="P10" s="35">
        <f>K8/O8</f>
        <v>5847.4452554744521</v>
      </c>
      <c r="Q10" s="16"/>
      <c r="R10" s="16" t="s">
        <v>79</v>
      </c>
      <c r="S10" s="39">
        <f>K8/O8/43560</f>
        <v>0.13423887179693417</v>
      </c>
      <c r="T10" s="35"/>
      <c r="U10" s="11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</row>
    <row r="11" spans="1:64" ht="15.75" thickTop="1">
      <c r="A11" s="41"/>
      <c r="B11" s="41"/>
      <c r="C11" s="42"/>
      <c r="D11" s="44"/>
      <c r="E11" s="41"/>
      <c r="F11" s="41"/>
      <c r="G11" s="44"/>
      <c r="H11" s="44"/>
      <c r="I11" s="46"/>
      <c r="J11" s="44"/>
      <c r="K11" s="44"/>
      <c r="L11" s="44"/>
      <c r="M11" s="48"/>
      <c r="N11" s="51"/>
      <c r="O11" s="53"/>
      <c r="P11" s="53"/>
      <c r="Q11" s="44"/>
      <c r="R11" s="44"/>
      <c r="S11" s="55"/>
      <c r="T11" s="53"/>
      <c r="U11" s="57"/>
      <c r="V11" s="41"/>
      <c r="W11" s="41"/>
      <c r="X11" s="41"/>
      <c r="Y11" s="41"/>
      <c r="Z11" s="41"/>
      <c r="AA11" s="58"/>
      <c r="AB11" s="41"/>
      <c r="AC11" s="59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</row>
    <row r="12" spans="1:64">
      <c r="U12" s="5"/>
      <c r="AA12" s="6"/>
      <c r="AC12" s="7"/>
    </row>
    <row r="13" spans="1:64">
      <c r="A13" s="12"/>
      <c r="B13" s="12"/>
      <c r="C13" s="25"/>
      <c r="D13" s="17"/>
      <c r="E13" s="12"/>
      <c r="F13" s="12"/>
      <c r="G13" s="17"/>
      <c r="H13" s="17" t="s">
        <v>74</v>
      </c>
      <c r="I13" s="21" t="e">
        <f>H12/G12*100</f>
        <v>#DIV/0!</v>
      </c>
      <c r="J13" s="17"/>
      <c r="K13" s="17"/>
      <c r="L13" s="17" t="s">
        <v>75</v>
      </c>
      <c r="M13" s="28"/>
      <c r="N13" s="32"/>
      <c r="O13" s="36" t="s">
        <v>75</v>
      </c>
      <c r="P13" s="36"/>
      <c r="Q13" s="17"/>
      <c r="R13" s="17" t="s">
        <v>75</v>
      </c>
      <c r="S13" s="40"/>
      <c r="T13" s="36"/>
      <c r="U13" s="13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</row>
    <row r="15" spans="1:64" ht="15.75">
      <c r="B15" s="60" t="s">
        <v>80</v>
      </c>
    </row>
  </sheetData>
  <sheetProtection password="C7B3" sheet="1" objects="1" scenarios="1"/>
  <sortState ref="A2:AR60">
    <sortCondition ref="P1"/>
  </sortState>
  <conditionalFormatting sqref="A2:AR10">
    <cfRule type="expression" dxfId="1" priority="21" stopIfTrue="1">
      <formula>MOD(ROW(),4)&gt;1</formula>
    </cfRule>
    <cfRule type="expression" dxfId="0" priority="22" stopIfTrue="1">
      <formula>MOD(ROW(),4)&lt;2</formula>
    </cfRule>
  </conditionalFormatting>
  <pageMargins left="0.7" right="0.7" top="0.75" bottom="0.75" header="0.3" footer="0.3"/>
  <pageSetup paperSize="1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Land Analysis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</dc:creator>
  <cp:lastModifiedBy>Andy</cp:lastModifiedBy>
  <cp:lastPrinted>2026-03-03T21:29:58Z</cp:lastPrinted>
  <dcterms:created xsi:type="dcterms:W3CDTF">2026-02-17T03:01:45Z</dcterms:created>
  <dcterms:modified xsi:type="dcterms:W3CDTF">2026-03-09T22:42:26Z</dcterms:modified>
</cp:coreProperties>
</file>