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.C.F. Analysis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/>
  <c r="L2"/>
  <c r="N2"/>
  <c r="P2"/>
  <c r="I3"/>
  <c r="L3"/>
  <c r="N3"/>
  <c r="P3"/>
  <c r="I4"/>
  <c r="L4"/>
  <c r="N4"/>
  <c r="P4"/>
  <c r="D5"/>
  <c r="G5"/>
  <c r="H5"/>
  <c r="J5"/>
  <c r="L5"/>
  <c r="M5"/>
  <c r="P5"/>
  <c r="I6"/>
  <c r="N6"/>
  <c r="Q6"/>
  <c r="I7"/>
  <c r="N7"/>
  <c r="R2" l="1"/>
  <c r="R3"/>
  <c r="R4"/>
  <c r="R5"/>
  <c r="Q7" l="1"/>
  <c r="S7" s="1"/>
</calcChain>
</file>

<file path=xl/sharedStrings.xml><?xml version="1.0" encoding="utf-8"?>
<sst xmlns="http://schemas.openxmlformats.org/spreadsheetml/2006/main" count="76" uniqueCount="65">
  <si>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</si>
  <si>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</si>
  <si>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</si>
  <si>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</si>
  <si>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</si>
  <si>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</si>
  <si>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</si>
  <si>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</si>
  <si>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</si>
  <si>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</si>
  <si>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</si>
  <si>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</si>
  <si>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</si>
  <si>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</si>
  <si>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</si>
  <si>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</si>
  <si>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</si>
  <si>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</si>
  <si>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</si>
  <si>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</si>
  <si>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</si>
  <si>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</si>
  <si>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</si>
  <si>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</si>
  <si>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</si>
  <si>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</si>
  <si>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</si>
  <si>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</si>
  <si>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</si>
  <si>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</si>
  <si>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</si>
  <si>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</si>
  <si>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</si>
  <si>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</si>
  <si>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</si>
  <si>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</si>
  <si>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</si>
  <si>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</si>
  <si>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</si>
  <si>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017-018-003-00</t>
  </si>
  <si>
    <t>ATIKWA TRAIL</t>
  </si>
  <si>
    <t>WD</t>
  </si>
  <si>
    <t>19-MULTI PARCEL ARM'S LENGTH</t>
  </si>
  <si>
    <t>00001</t>
  </si>
  <si>
    <t>1 STORY</t>
  </si>
  <si>
    <t>No</t>
  </si>
  <si>
    <t xml:space="preserve">  /  /    </t>
  </si>
  <si>
    <t>017-200-010-00</t>
  </si>
  <si>
    <t>FOREST HAVEN</t>
  </si>
  <si>
    <t>017-201-026-01</t>
  </si>
  <si>
    <t>23667 ATIKWA TRAIL</t>
  </si>
  <si>
    <t>03-ARM'S LENGTH</t>
  </si>
  <si>
    <t>1.25 STORY</t>
  </si>
  <si>
    <t>017-201-043-00</t>
  </si>
  <si>
    <t>AGAWA TRAIL</t>
  </si>
  <si>
    <t>017-201-044-00, 017-201-045-00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</si>
  <si>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</si>
  <si>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</si>
  <si>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</si>
  <si>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</si>
  <si>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</si>
  <si>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</si>
  <si>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</si>
  <si>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</si>
  <si>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FOREST HAVEN ECF 1.406 CALCULATED AND APPLIED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</si>
</sst>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9"/>
  <sheetViews>
    <sheetView tabSelected="1" workbookViewId="0">
      <selection activeCell="B9" sqref="A9:XFD9"/>
    </sheetView>
  </sheetViews>
  <sheetFormatPr defaultRowHeight="14.25"/>
  <cols>
    <col min="1" max="1" width="14.375" bestFit="1" customWidth="1"/>
    <col min="2" max="2" width="18.625" bestFit="1" customWidth="1"/>
    <col min="3" max="3" width="9.625" style="17" bestFit="1" customWidth="1"/>
    <col min="4" max="4" width="10.875" style="7" bestFit="1" customWidth="1"/>
    <col min="5" max="5" width="5.75" bestFit="1" customWidth="1"/>
    <col min="6" max="6" width="29.375" bestFit="1" customWidth="1"/>
    <col min="7" max="7" width="10.875" style="7" bestFit="1" customWidth="1"/>
    <col min="8" max="8" width="14.75" style="7" bestFit="1" customWidth="1"/>
    <col min="9" max="9" width="12.75" style="12" bestFit="1" customWidth="1"/>
    <col min="10" max="10" width="13.75" style="7" bestFit="1" customWidth="1"/>
    <col min="11" max="11" width="11.125" style="7" bestFit="1" customWidth="1"/>
    <col min="12" max="12" width="13.875" style="7" bestFit="1" customWidth="1"/>
    <col min="13" max="13" width="13.125" style="7" bestFit="1" customWidth="1"/>
    <col min="14" max="14" width="6.25" style="22" bestFit="1" customWidth="1"/>
    <col min="15" max="15" width="10" style="27" bestFit="1" customWidth="1"/>
    <col min="16" max="16" width="15.875" style="32" bestFit="1" customWidth="1"/>
    <col min="17" max="17" width="11.625" style="40" bestFit="1" customWidth="1"/>
    <col min="18" max="18" width="19.125" style="42" bestFit="1" customWidth="1"/>
    <col min="19" max="19" width="13.375" bestFit="1" customWidth="1"/>
    <col min="20" max="20" width="9.75" bestFit="1" customWidth="1"/>
    <col min="21" max="21" width="10.75" style="7" bestFit="1" customWidth="1"/>
    <col min="22" max="22" width="11.625" bestFit="1" customWidth="1"/>
    <col min="23" max="23" width="10.375" style="17" bestFit="1" customWidth="1"/>
    <col min="24" max="24" width="28.875" bestFit="1" customWidth="1"/>
    <col min="25" max="25" width="14.125" bestFit="1" customWidth="1"/>
    <col min="26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39</v>
      </c>
      <c r="B2" t="s">
        <v>40</v>
      </c>
      <c r="C2" s="17">
        <v>45672</v>
      </c>
      <c r="D2" s="7">
        <v>185000</v>
      </c>
      <c r="E2" t="s">
        <v>41</v>
      </c>
      <c r="F2" t="s">
        <v>42</v>
      </c>
      <c r="G2" s="7">
        <v>185000</v>
      </c>
      <c r="H2" s="7">
        <v>84400</v>
      </c>
      <c r="I2" s="12">
        <f>H2/G2*100</f>
        <v>45.621621621621621</v>
      </c>
      <c r="J2" s="7">
        <v>187771</v>
      </c>
      <c r="K2" s="7">
        <v>61457</v>
      </c>
      <c r="L2" s="7">
        <f>G2-K2</f>
        <v>123543</v>
      </c>
      <c r="M2" s="7">
        <v>84209.3359375</v>
      </c>
      <c r="N2" s="22">
        <f>L2/M2</f>
        <v>1.4670938634606188</v>
      </c>
      <c r="O2" s="27">
        <v>672</v>
      </c>
      <c r="P2" s="32">
        <f>L2/O2</f>
        <v>183.84375</v>
      </c>
      <c r="Q2" s="37" t="s">
        <v>43</v>
      </c>
      <c r="R2" s="42">
        <f>ABS(N7-N2)*100</f>
        <v>15.649319800339946</v>
      </c>
      <c r="S2" t="s">
        <v>44</v>
      </c>
      <c r="U2" s="7">
        <v>61248</v>
      </c>
      <c r="V2" t="s">
        <v>45</v>
      </c>
      <c r="W2" s="17" t="s">
        <v>46</v>
      </c>
      <c r="X2" t="s">
        <v>47</v>
      </c>
      <c r="Y2" t="s">
        <v>48</v>
      </c>
      <c r="Z2">
        <v>401</v>
      </c>
      <c r="AA2">
        <v>59</v>
      </c>
      <c r="AL2" s="2"/>
      <c r="BC2" s="2"/>
      <c r="BE2" s="2"/>
    </row>
    <row r="3" spans="1:64">
      <c r="A3" t="s">
        <v>49</v>
      </c>
      <c r="B3" t="s">
        <v>50</v>
      </c>
      <c r="C3" s="17">
        <v>45114</v>
      </c>
      <c r="D3" s="7">
        <v>309995</v>
      </c>
      <c r="E3" t="s">
        <v>41</v>
      </c>
      <c r="F3" t="s">
        <v>51</v>
      </c>
      <c r="G3" s="7">
        <v>309995</v>
      </c>
      <c r="H3" s="7">
        <v>155100</v>
      </c>
      <c r="I3" s="12">
        <f>H3/G3*100</f>
        <v>50.033065049436274</v>
      </c>
      <c r="J3" s="7">
        <v>392466</v>
      </c>
      <c r="K3" s="7">
        <v>94102</v>
      </c>
      <c r="L3" s="7">
        <f>G3-K3</f>
        <v>215893</v>
      </c>
      <c r="M3" s="7">
        <v>198909.328125</v>
      </c>
      <c r="N3" s="22">
        <f>L3/M3</f>
        <v>1.0853839889516241</v>
      </c>
      <c r="O3" s="27">
        <v>1385</v>
      </c>
      <c r="P3" s="32">
        <f>L3/O3</f>
        <v>155.87942238267149</v>
      </c>
      <c r="Q3" s="37" t="s">
        <v>43</v>
      </c>
      <c r="R3" s="42">
        <f>ABS(N7-N3)*100</f>
        <v>53.820307251239406</v>
      </c>
      <c r="S3" t="s">
        <v>52</v>
      </c>
      <c r="U3" s="7">
        <v>93498</v>
      </c>
      <c r="V3" t="s">
        <v>45</v>
      </c>
      <c r="W3" s="17" t="s">
        <v>46</v>
      </c>
      <c r="Y3" t="s">
        <v>48</v>
      </c>
      <c r="Z3">
        <v>401</v>
      </c>
      <c r="AA3">
        <v>80</v>
      </c>
    </row>
    <row r="4" spans="1:64" ht="15" thickBot="1">
      <c r="A4" t="s">
        <v>53</v>
      </c>
      <c r="B4" t="s">
        <v>54</v>
      </c>
      <c r="C4" s="17">
        <v>45590</v>
      </c>
      <c r="D4" s="7">
        <v>237000</v>
      </c>
      <c r="E4" t="s">
        <v>41</v>
      </c>
      <c r="F4" t="s">
        <v>42</v>
      </c>
      <c r="G4" s="7">
        <v>237000</v>
      </c>
      <c r="H4" s="7">
        <v>86400</v>
      </c>
      <c r="I4" s="12">
        <f>H4/G4*100</f>
        <v>36.455696202531648</v>
      </c>
      <c r="J4" s="7">
        <v>171533</v>
      </c>
      <c r="K4" s="7">
        <v>87954</v>
      </c>
      <c r="L4" s="7">
        <f>G4-K4</f>
        <v>149046</v>
      </c>
      <c r="M4" s="7">
        <v>64291.537597656301</v>
      </c>
      <c r="N4" s="22">
        <f>L4/M4</f>
        <v>2.3182833319798117</v>
      </c>
      <c r="O4" s="27">
        <v>585</v>
      </c>
      <c r="P4" s="32">
        <f>L4/O4</f>
        <v>254.77948717948718</v>
      </c>
      <c r="Q4" s="37" t="s">
        <v>43</v>
      </c>
      <c r="R4" s="42">
        <f>ABS(N7-N4)*100</f>
        <v>69.469627051579351</v>
      </c>
      <c r="U4" s="7">
        <v>87523</v>
      </c>
      <c r="V4" t="s">
        <v>45</v>
      </c>
      <c r="W4" s="17" t="s">
        <v>46</v>
      </c>
      <c r="X4" t="s">
        <v>55</v>
      </c>
      <c r="Y4" t="s">
        <v>48</v>
      </c>
      <c r="Z4">
        <v>402</v>
      </c>
      <c r="AA4">
        <v>61</v>
      </c>
    </row>
    <row r="5" spans="1:64" ht="15.75" thickTop="1">
      <c r="A5" s="3"/>
      <c r="B5" s="3"/>
      <c r="C5" s="18" t="s">
        <v>56</v>
      </c>
      <c r="D5" s="8">
        <f>+SUM(D2:D4)</f>
        <v>731995</v>
      </c>
      <c r="E5" s="3"/>
      <c r="F5" s="3"/>
      <c r="G5" s="8">
        <f>+SUM(G2:G4)</f>
        <v>731995</v>
      </c>
      <c r="H5" s="8">
        <f>+SUM(H2:H4)</f>
        <v>325900</v>
      </c>
      <c r="I5" s="13"/>
      <c r="J5" s="8">
        <f>+SUM(J2:J4)</f>
        <v>751770</v>
      </c>
      <c r="K5" s="8"/>
      <c r="L5" s="8">
        <f>+SUM(L2:L4)</f>
        <v>488482</v>
      </c>
      <c r="M5" s="8">
        <f>+SUM(M2:M4)</f>
        <v>347410.20166015631</v>
      </c>
      <c r="N5" s="23"/>
      <c r="O5" s="28"/>
      <c r="P5" s="33">
        <f>AVERAGE(P2:P4)</f>
        <v>198.16755318738623</v>
      </c>
      <c r="Q5" s="38"/>
      <c r="R5" s="43">
        <f>ABS(N7-N6)*100</f>
        <v>21.752011908377412</v>
      </c>
      <c r="S5" s="3"/>
      <c r="T5" s="3"/>
      <c r="U5" s="8"/>
      <c r="V5" s="3"/>
      <c r="W5" s="1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64" ht="15">
      <c r="A6" s="4"/>
      <c r="B6" s="4"/>
      <c r="C6" s="19"/>
      <c r="D6" s="9"/>
      <c r="E6" s="4"/>
      <c r="F6" s="4"/>
      <c r="G6" s="9"/>
      <c r="H6" s="9" t="s">
        <v>57</v>
      </c>
      <c r="I6" s="14">
        <f>H5/G5*100</f>
        <v>44.522162036625936</v>
      </c>
      <c r="J6" s="9"/>
      <c r="K6" s="9"/>
      <c r="L6" s="9"/>
      <c r="M6" s="9" t="s">
        <v>58</v>
      </c>
      <c r="N6" s="24">
        <f>L5/M5</f>
        <v>1.4060669423802441</v>
      </c>
      <c r="O6" s="29"/>
      <c r="P6" s="34" t="s">
        <v>59</v>
      </c>
      <c r="Q6" s="39">
        <f>STDEV(N2:N4)</f>
        <v>0.63117175814181725</v>
      </c>
      <c r="R6" s="44"/>
      <c r="S6" s="4"/>
      <c r="T6" s="4"/>
      <c r="U6" s="9"/>
      <c r="V6" s="4"/>
      <c r="W6" s="1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64" ht="15">
      <c r="A7" s="5"/>
      <c r="B7" s="5"/>
      <c r="C7" s="20"/>
      <c r="D7" s="10"/>
      <c r="E7" s="5"/>
      <c r="F7" s="5"/>
      <c r="G7" s="10"/>
      <c r="H7" s="10" t="s">
        <v>60</v>
      </c>
      <c r="I7" s="15">
        <f>STDEV(I2:I4)</f>
        <v>6.9260374278277315</v>
      </c>
      <c r="J7" s="10"/>
      <c r="K7" s="10"/>
      <c r="L7" s="10"/>
      <c r="M7" s="10" t="s">
        <v>61</v>
      </c>
      <c r="N7" s="25">
        <f>AVERAGE(N2:N4)</f>
        <v>1.6235870614640182</v>
      </c>
      <c r="O7" s="30"/>
      <c r="P7" s="35" t="s">
        <v>62</v>
      </c>
      <c r="Q7" s="46">
        <f>AVERAGE(R2:R4)</f>
        <v>46.313084701052901</v>
      </c>
      <c r="R7" s="45" t="s">
        <v>63</v>
      </c>
      <c r="S7" s="5">
        <f>+(Q7/N7)</f>
        <v>28.525162462979683</v>
      </c>
      <c r="T7" s="5"/>
      <c r="U7" s="10"/>
      <c r="V7" s="5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9" spans="1:64">
      <c r="A9" t="s">
        <v>64</v>
      </c>
    </row>
  </sheetData>
  <sheetProtection password="C7B3" sheet="1" objects="1" scenarios="1"/>
  <conditionalFormatting sqref="A2:AM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2026-01-27T21:56:03Z</dcterms:created>
  <dcterms:modified xsi:type="dcterms:W3CDTF">2026-03-09T22:47:34Z</dcterms:modified>
</cp:coreProperties>
</file>