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/>
  </bookViews>
  <sheets>
    <sheet name="E.C.F. Analysis" sheetId="2" r:id="rId1"/>
    <sheet name="Sheet1" sheetId="1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/>
  <c r="L2"/>
  <c r="N2"/>
  <c r="P2"/>
  <c r="I3"/>
  <c r="L3"/>
  <c r="N3"/>
  <c r="P3"/>
  <c r="I4"/>
  <c r="L4"/>
  <c r="N4"/>
  <c r="P4"/>
  <c r="I5"/>
  <c r="L5"/>
  <c r="N5"/>
  <c r="P5"/>
  <c r="I6"/>
  <c r="L6"/>
  <c r="N6"/>
  <c r="P6"/>
  <c r="I7"/>
  <c r="L7"/>
  <c r="N7"/>
  <c r="P7"/>
  <c r="I8"/>
  <c r="L8"/>
  <c r="N8"/>
  <c r="P8"/>
  <c r="I9"/>
  <c r="L9"/>
  <c r="N9"/>
  <c r="P9"/>
  <c r="I10"/>
  <c r="L10"/>
  <c r="N10"/>
  <c r="P10"/>
  <c r="I11"/>
  <c r="L11"/>
  <c r="N11"/>
  <c r="P11"/>
  <c r="I12"/>
  <c r="L12"/>
  <c r="N12"/>
  <c r="P12"/>
  <c r="I13"/>
  <c r="L13"/>
  <c r="N13"/>
  <c r="P13"/>
  <c r="D14"/>
  <c r="G14"/>
  <c r="H14"/>
  <c r="J14"/>
  <c r="L14"/>
  <c r="M14"/>
  <c r="P14"/>
  <c r="I15"/>
  <c r="N15"/>
  <c r="Q15"/>
  <c r="I16"/>
  <c r="N16"/>
  <c r="R2" l="1"/>
  <c r="R3"/>
  <c r="R4"/>
  <c r="R5"/>
  <c r="R6"/>
  <c r="R7"/>
  <c r="R8"/>
  <c r="R9"/>
  <c r="R10"/>
  <c r="R11"/>
  <c r="R12"/>
  <c r="R13"/>
  <c r="R14"/>
  <c r="Q16" l="1"/>
  <c r="S16" s="1"/>
</calcChain>
</file>

<file path=xl/sharedStrings.xml><?xml version="1.0" encoding="utf-8"?>
<sst xmlns="http://schemas.openxmlformats.org/spreadsheetml/2006/main" count="158" uniqueCount="87">
  <si>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</si>
  <si>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</si>
  <si>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</si>
  <si>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</si>
  <si>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</si>
  <si>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</si>
  <si>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</si>
  <si>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</si>
  <si>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</si>
  <si>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</si>
  <si>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</si>
  <si>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</si>
  <si>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</si>
  <si>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</si>
  <si>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</si>
  <si>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</si>
  <si>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</si>
  <si>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</si>
  <si>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</si>
  <si>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</si>
  <si>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</si>
  <si>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</si>
  <si>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</si>
  <si>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</si>
  <si>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</si>
  <si>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</si>
  <si>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</si>
  <si>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</si>
  <si>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</si>
  <si>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</si>
  <si>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</si>
  <si>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</si>
  <si>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</si>
  <si>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</si>
  <si>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</si>
  <si>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</si>
  <si>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</si>
  <si>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</si>
  <si>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</si>
  <si>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WD</t>
  </si>
  <si>
    <t>03-ARM'S LENGTH</t>
  </si>
  <si>
    <t>TWPPL</t>
  </si>
  <si>
    <t>1 STORY</t>
  </si>
  <si>
    <t>No</t>
  </si>
  <si>
    <t xml:space="preserve">  /  /    </t>
  </si>
  <si>
    <t>TOWNSHIP RES</t>
  </si>
  <si>
    <t>017-010-711-06</t>
  </si>
  <si>
    <t>10705 RED OAK RIDGE</t>
  </si>
  <si>
    <t>017-010-711-16</t>
  </si>
  <si>
    <t>10345 RED OAK RIDGE</t>
  </si>
  <si>
    <t>1.75 STORY</t>
  </si>
  <si>
    <t>017-010-711-36</t>
  </si>
  <si>
    <t>20665 BLUE FOX WAY</t>
  </si>
  <si>
    <t>017-014-677-04</t>
  </si>
  <si>
    <t>9581 BLACKHAWK TRAIL</t>
  </si>
  <si>
    <t>TOWNSHIP PLAT</t>
  </si>
  <si>
    <t>017-014-678-05</t>
  </si>
  <si>
    <t>9642 HUMMINGBIRD CT</t>
  </si>
  <si>
    <t>1.25 STORY</t>
  </si>
  <si>
    <t>017-014-678-31</t>
  </si>
  <si>
    <t>9764 BLACKHAWK TRAIL</t>
  </si>
  <si>
    <t>017-024-775-01</t>
  </si>
  <si>
    <t>18984 TALL TIMBERS DR</t>
  </si>
  <si>
    <t>SPLIT LEVEL</t>
  </si>
  <si>
    <t>017-024-775-10</t>
  </si>
  <si>
    <t>18943 TALL TIMBERS DR</t>
  </si>
  <si>
    <t>017-024-775-13</t>
  </si>
  <si>
    <t>18888 W ALMY RD</t>
  </si>
  <si>
    <t>DOUBLE WIDE</t>
  </si>
  <si>
    <t>017-027-857-05</t>
  </si>
  <si>
    <t>7328 ROLLING PINES DR</t>
  </si>
  <si>
    <t>017-027-857-13</t>
  </si>
  <si>
    <t>7473 ROLLING PINES DR</t>
  </si>
  <si>
    <t>017-033-875-03</t>
  </si>
  <si>
    <t>6044 OLIVIA LANE</t>
  </si>
  <si>
    <t>19-MULTI PARCEL ARM'S LENGTH</t>
  </si>
  <si>
    <t>017-033-875-04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</si>
  <si>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</si>
  <si>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</si>
  <si>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</si>
  <si>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</si>
  <si>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</si>
  <si>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</si>
  <si>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</si>
  <si>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</si>
  <si>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1.337 CALCULATED 1.337 APPLIED</t>
  </si>
  <si>
    <t xml:space="preserve">TOWNSHIP PLATS </t>
  </si>
</sst>
</file>

<file path=xl/styles.xml><?xml version="1.0" encoding="utf-8"?>
<styleSheet xmlns="http://schemas.openxmlformats.org/spreadsheetml/2006/main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4"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2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 applyBorder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 applyBorder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 applyBorder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 applyBorder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 applyBorder="1"/>
    <xf numFmtId="166" fontId="2" fillId="3" borderId="2" xfId="0" applyNumberFormat="1" applyFont="1" applyFill="1" applyBorder="1"/>
    <xf numFmtId="38" fontId="1" fillId="2" borderId="0" xfId="0" applyNumberFormat="1" applyFont="1" applyFill="1" applyAlignment="1">
      <alignment horizontal="center"/>
    </xf>
    <xf numFmtId="38" fontId="0" fillId="0" borderId="0" xfId="0" applyNumberFormat="1"/>
    <xf numFmtId="38" fontId="2" fillId="3" borderId="1" xfId="0" applyNumberFormat="1" applyFont="1" applyFill="1" applyBorder="1"/>
    <xf numFmtId="38" fontId="2" fillId="3" borderId="0" xfId="0" applyNumberFormat="1" applyFont="1" applyFill="1" applyBorder="1"/>
    <xf numFmtId="38" fontId="2" fillId="3" borderId="2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 applyBorder="1"/>
    <xf numFmtId="167" fontId="2" fillId="3" borderId="2" xfId="0" applyNumberFormat="1" applyFont="1" applyFill="1" applyBorder="1"/>
    <xf numFmtId="49" fontId="1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2" fillId="3" borderId="1" xfId="0" applyNumberFormat="1" applyFont="1" applyFill="1" applyBorder="1" applyAlignment="1">
      <alignment horizontal="right"/>
    </xf>
    <xf numFmtId="49" fontId="2" fillId="3" borderId="0" xfId="0" applyNumberFormat="1" applyFont="1" applyFill="1" applyBorder="1" applyAlignment="1">
      <alignment horizontal="right"/>
    </xf>
    <xf numFmtId="49" fontId="0" fillId="0" borderId="0" xfId="0" applyNumberFormat="1" applyAlignment="1">
      <alignment horizontal="right"/>
    </xf>
    <xf numFmtId="168" fontId="1" fillId="2" borderId="0" xfId="0" applyNumberFormat="1" applyFont="1" applyFill="1" applyAlignment="1">
      <alignment horizontal="center"/>
    </xf>
    <xf numFmtId="168" fontId="0" fillId="0" borderId="0" xfId="0" applyNumberFormat="1"/>
    <xf numFmtId="168" fontId="2" fillId="3" borderId="1" xfId="0" applyNumberFormat="1" applyFont="1" applyFill="1" applyBorder="1"/>
    <xf numFmtId="168" fontId="2" fillId="3" borderId="0" xfId="0" applyNumberFormat="1" applyFont="1" applyFill="1" applyBorder="1"/>
    <xf numFmtId="168" fontId="2" fillId="3" borderId="2" xfId="0" applyNumberFormat="1" applyFont="1" applyFill="1" applyBorder="1"/>
    <xf numFmtId="168" fontId="2" fillId="3" borderId="2" xfId="0" applyNumberFormat="1" applyFont="1" applyFill="1" applyBorder="1" applyAlignment="1">
      <alignment horizontal="right"/>
    </xf>
    <xf numFmtId="0" fontId="3" fillId="0" borderId="0" xfId="0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L20"/>
  <sheetViews>
    <sheetView tabSelected="1" workbookViewId="0">
      <selection activeCell="B26" sqref="B26"/>
    </sheetView>
  </sheetViews>
  <sheetFormatPr defaultRowHeight="14.25"/>
  <cols>
    <col min="1" max="1" width="14.375" bestFit="1" customWidth="1"/>
    <col min="2" max="2" width="21.875" bestFit="1" customWidth="1"/>
    <col min="3" max="3" width="9.625" style="17" bestFit="1" customWidth="1"/>
    <col min="4" max="4" width="10.875" style="7" bestFit="1" customWidth="1"/>
    <col min="5" max="5" width="5.75" bestFit="1" customWidth="1"/>
    <col min="6" max="6" width="29.375" bestFit="1" customWidth="1"/>
    <col min="7" max="7" width="10.875" style="7" bestFit="1" customWidth="1"/>
    <col min="8" max="8" width="14.75" style="7" bestFit="1" customWidth="1"/>
    <col min="9" max="9" width="12.75" style="12" bestFit="1" customWidth="1"/>
    <col min="10" max="10" width="13.75" style="7" bestFit="1" customWidth="1"/>
    <col min="11" max="11" width="11.125" style="7" bestFit="1" customWidth="1"/>
    <col min="12" max="12" width="13.875" style="7" bestFit="1" customWidth="1"/>
    <col min="13" max="13" width="13.125" style="7" bestFit="1" customWidth="1"/>
    <col min="14" max="14" width="7" style="22" bestFit="1" customWidth="1"/>
    <col min="15" max="15" width="10" style="27" bestFit="1" customWidth="1"/>
    <col min="16" max="16" width="15.875" style="32" bestFit="1" customWidth="1"/>
    <col min="17" max="17" width="11.625" style="40" bestFit="1" customWidth="1"/>
    <col min="18" max="18" width="19.125" style="42" bestFit="1" customWidth="1"/>
    <col min="19" max="19" width="13.375" bestFit="1" customWidth="1"/>
    <col min="20" max="20" width="9.75" bestFit="1" customWidth="1"/>
    <col min="21" max="21" width="10.75" style="7" bestFit="1" customWidth="1"/>
    <col min="22" max="22" width="11.625" bestFit="1" customWidth="1"/>
    <col min="23" max="23" width="10.375" style="17" bestFit="1" customWidth="1"/>
    <col min="24" max="24" width="19.875" bestFit="1" customWidth="1"/>
    <col min="25" max="25" width="15.25" bestFit="1" customWidth="1"/>
    <col min="26" max="26" width="14.25" bestFit="1" customWidth="1"/>
    <col min="27" max="27" width="13.875" bestFit="1" customWidth="1"/>
    <col min="28" max="28" width="19" bestFit="1" customWidth="1"/>
    <col min="29" max="29" width="7.25" bestFit="1" customWidth="1"/>
    <col min="30" max="30" width="13.125" bestFit="1" customWidth="1"/>
    <col min="31" max="31" width="6.625" bestFit="1" customWidth="1"/>
    <col min="32" max="32" width="20.375" bestFit="1" customWidth="1"/>
    <col min="33" max="33" width="17" bestFit="1" customWidth="1"/>
    <col min="34" max="34" width="15" bestFit="1" customWidth="1"/>
    <col min="35" max="35" width="10.875" bestFit="1" customWidth="1"/>
    <col min="36" max="36" width="16.75" bestFit="1" customWidth="1"/>
    <col min="37" max="37" width="21.375" bestFit="1" customWidth="1"/>
    <col min="38" max="38" width="21.125" bestFit="1" customWidth="1"/>
    <col min="39" max="39" width="17" bestFit="1" customWidth="1"/>
  </cols>
  <sheetData>
    <row r="1" spans="1:64" ht="15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21" t="s">
        <v>13</v>
      </c>
      <c r="O1" s="26" t="s">
        <v>14</v>
      </c>
      <c r="P1" s="31" t="s">
        <v>15</v>
      </c>
      <c r="Q1" s="36" t="s">
        <v>16</v>
      </c>
      <c r="R1" s="41" t="s">
        <v>17</v>
      </c>
      <c r="S1" s="1" t="s">
        <v>18</v>
      </c>
      <c r="T1" s="1" t="s">
        <v>19</v>
      </c>
      <c r="U1" s="6" t="s">
        <v>20</v>
      </c>
      <c r="V1" s="1" t="s">
        <v>21</v>
      </c>
      <c r="W1" s="16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>
      <c r="A2" t="s">
        <v>46</v>
      </c>
      <c r="B2" t="s">
        <v>47</v>
      </c>
      <c r="C2" s="17">
        <v>45527</v>
      </c>
      <c r="D2" s="7">
        <v>527000</v>
      </c>
      <c r="E2" t="s">
        <v>39</v>
      </c>
      <c r="F2" t="s">
        <v>40</v>
      </c>
      <c r="G2" s="7">
        <v>527000</v>
      </c>
      <c r="H2" s="7">
        <v>211700</v>
      </c>
      <c r="I2" s="12">
        <f t="shared" ref="I2:I13" si="0">H2/G2*100</f>
        <v>40.170777988614802</v>
      </c>
      <c r="J2" s="7">
        <v>465855</v>
      </c>
      <c r="K2" s="7">
        <v>54683</v>
      </c>
      <c r="L2" s="7">
        <f t="shared" ref="L2:L13" si="1">G2-K2</f>
        <v>472317</v>
      </c>
      <c r="M2" s="7">
        <v>299469.78125</v>
      </c>
      <c r="N2" s="22">
        <f t="shared" ref="N2:N13" si="2">L2/M2</f>
        <v>1.5771774969365127</v>
      </c>
      <c r="O2" s="27">
        <v>1346</v>
      </c>
      <c r="P2" s="32">
        <f t="shared" ref="P2:P13" si="3">L2/O2</f>
        <v>350.90416047548291</v>
      </c>
      <c r="Q2" s="37" t="s">
        <v>41</v>
      </c>
      <c r="R2" s="42">
        <f>ABS(N16-N2)*100</f>
        <v>21.915628767788565</v>
      </c>
      <c r="S2" t="s">
        <v>42</v>
      </c>
      <c r="U2" s="7">
        <v>48359</v>
      </c>
      <c r="V2" t="s">
        <v>43</v>
      </c>
      <c r="W2" s="17" t="s">
        <v>44</v>
      </c>
      <c r="Y2" t="s">
        <v>45</v>
      </c>
      <c r="Z2">
        <v>401</v>
      </c>
      <c r="AA2">
        <v>96</v>
      </c>
    </row>
    <row r="3" spans="1:64">
      <c r="A3" t="s">
        <v>48</v>
      </c>
      <c r="B3" t="s">
        <v>49</v>
      </c>
      <c r="C3" s="17">
        <v>45105</v>
      </c>
      <c r="D3" s="7">
        <v>450000</v>
      </c>
      <c r="E3" t="s">
        <v>39</v>
      </c>
      <c r="F3" t="s">
        <v>40</v>
      </c>
      <c r="G3" s="7">
        <v>450000</v>
      </c>
      <c r="H3" s="7">
        <v>195600</v>
      </c>
      <c r="I3" s="12">
        <f t="shared" si="0"/>
        <v>43.466666666666661</v>
      </c>
      <c r="J3" s="7">
        <v>518666</v>
      </c>
      <c r="K3" s="7">
        <v>79031</v>
      </c>
      <c r="L3" s="7">
        <f t="shared" si="1"/>
        <v>370969</v>
      </c>
      <c r="M3" s="7">
        <v>320200.28125</v>
      </c>
      <c r="N3" s="22">
        <f t="shared" si="2"/>
        <v>1.1585530111085747</v>
      </c>
      <c r="O3" s="27">
        <v>2016</v>
      </c>
      <c r="P3" s="32">
        <f t="shared" si="3"/>
        <v>184.01240079365078</v>
      </c>
      <c r="Q3" s="37" t="s">
        <v>41</v>
      </c>
      <c r="R3" s="42">
        <f>ABS(N16-N3)*100</f>
        <v>19.946819815005234</v>
      </c>
      <c r="S3" t="s">
        <v>50</v>
      </c>
      <c r="U3" s="7">
        <v>36072</v>
      </c>
      <c r="V3" t="s">
        <v>43</v>
      </c>
      <c r="W3" s="17" t="s">
        <v>44</v>
      </c>
      <c r="Y3" t="s">
        <v>45</v>
      </c>
      <c r="Z3">
        <v>401</v>
      </c>
      <c r="AA3">
        <v>74</v>
      </c>
    </row>
    <row r="4" spans="1:64">
      <c r="A4" t="s">
        <v>51</v>
      </c>
      <c r="B4" t="s">
        <v>52</v>
      </c>
      <c r="C4" s="17">
        <v>45086</v>
      </c>
      <c r="D4" s="7">
        <v>430000</v>
      </c>
      <c r="E4" t="s">
        <v>39</v>
      </c>
      <c r="F4" t="s">
        <v>40</v>
      </c>
      <c r="G4" s="7">
        <v>430000</v>
      </c>
      <c r="H4" s="7">
        <v>167100</v>
      </c>
      <c r="I4" s="12">
        <f t="shared" si="0"/>
        <v>38.860465116279066</v>
      </c>
      <c r="J4" s="7">
        <v>446067</v>
      </c>
      <c r="K4" s="7">
        <v>65846</v>
      </c>
      <c r="L4" s="7">
        <f t="shared" si="1"/>
        <v>364154</v>
      </c>
      <c r="M4" s="7">
        <v>276927.15625</v>
      </c>
      <c r="N4" s="22">
        <f t="shared" si="2"/>
        <v>1.3149811846955692</v>
      </c>
      <c r="O4" s="27">
        <v>1702</v>
      </c>
      <c r="P4" s="32">
        <f t="shared" si="3"/>
        <v>213.95652173913044</v>
      </c>
      <c r="Q4" s="37" t="s">
        <v>41</v>
      </c>
      <c r="R4" s="42">
        <f>ABS(N16-N4)*100</f>
        <v>4.3040024563057777</v>
      </c>
      <c r="S4" t="s">
        <v>42</v>
      </c>
      <c r="U4" s="7">
        <v>41836</v>
      </c>
      <c r="V4" t="s">
        <v>43</v>
      </c>
      <c r="W4" s="17" t="s">
        <v>44</v>
      </c>
      <c r="Y4" t="s">
        <v>45</v>
      </c>
      <c r="Z4">
        <v>401</v>
      </c>
      <c r="AA4">
        <v>81</v>
      </c>
    </row>
    <row r="5" spans="1:64">
      <c r="A5" t="s">
        <v>53</v>
      </c>
      <c r="B5" t="s">
        <v>54</v>
      </c>
      <c r="C5" s="17">
        <v>45498</v>
      </c>
      <c r="D5" s="7">
        <v>290000</v>
      </c>
      <c r="E5" t="s">
        <v>39</v>
      </c>
      <c r="F5" t="s">
        <v>40</v>
      </c>
      <c r="G5" s="7">
        <v>290000</v>
      </c>
      <c r="H5" s="7">
        <v>119900</v>
      </c>
      <c r="I5" s="12">
        <f t="shared" si="0"/>
        <v>41.344827586206897</v>
      </c>
      <c r="J5" s="7">
        <v>263398</v>
      </c>
      <c r="K5" s="7">
        <v>27501</v>
      </c>
      <c r="L5" s="7">
        <f t="shared" si="1"/>
        <v>262499</v>
      </c>
      <c r="M5" s="7">
        <v>171811.359375</v>
      </c>
      <c r="N5" s="22">
        <f t="shared" si="2"/>
        <v>1.5278326238433557</v>
      </c>
      <c r="O5" s="27">
        <v>1120</v>
      </c>
      <c r="P5" s="32">
        <f t="shared" si="3"/>
        <v>234.37410714285716</v>
      </c>
      <c r="Q5" s="37" t="s">
        <v>41</v>
      </c>
      <c r="R5" s="42">
        <f>ABS(N16-N5)*100</f>
        <v>16.981141458472869</v>
      </c>
      <c r="S5" t="s">
        <v>42</v>
      </c>
      <c r="U5" s="7">
        <v>26672</v>
      </c>
      <c r="V5" t="s">
        <v>43</v>
      </c>
      <c r="W5" s="17" t="s">
        <v>44</v>
      </c>
      <c r="Y5" t="s">
        <v>55</v>
      </c>
      <c r="Z5">
        <v>401</v>
      </c>
      <c r="AA5">
        <v>78</v>
      </c>
    </row>
    <row r="6" spans="1:64">
      <c r="A6" t="s">
        <v>56</v>
      </c>
      <c r="B6" t="s">
        <v>57</v>
      </c>
      <c r="C6" s="17">
        <v>45124</v>
      </c>
      <c r="D6" s="7">
        <v>360000</v>
      </c>
      <c r="E6" t="s">
        <v>39</v>
      </c>
      <c r="F6" t="s">
        <v>40</v>
      </c>
      <c r="G6" s="7">
        <v>360000</v>
      </c>
      <c r="H6" s="7">
        <v>127800</v>
      </c>
      <c r="I6" s="12">
        <f t="shared" si="0"/>
        <v>35.5</v>
      </c>
      <c r="J6" s="7">
        <v>339608</v>
      </c>
      <c r="K6" s="7">
        <v>27952</v>
      </c>
      <c r="L6" s="7">
        <f t="shared" si="1"/>
        <v>332048</v>
      </c>
      <c r="M6" s="7">
        <v>226989.078125</v>
      </c>
      <c r="N6" s="22">
        <f t="shared" si="2"/>
        <v>1.4628369027391943</v>
      </c>
      <c r="O6" s="27">
        <v>1540</v>
      </c>
      <c r="P6" s="32">
        <f t="shared" si="3"/>
        <v>215.61558441558441</v>
      </c>
      <c r="Q6" s="37" t="s">
        <v>41</v>
      </c>
      <c r="R6" s="42">
        <f>ABS(N16-N6)*100</f>
        <v>10.48156934805673</v>
      </c>
      <c r="S6" t="s">
        <v>58</v>
      </c>
      <c r="U6" s="7">
        <v>27952</v>
      </c>
      <c r="V6" t="s">
        <v>43</v>
      </c>
      <c r="W6" s="17" t="s">
        <v>44</v>
      </c>
      <c r="Y6" t="s">
        <v>55</v>
      </c>
      <c r="Z6">
        <v>401</v>
      </c>
      <c r="AA6">
        <v>83</v>
      </c>
    </row>
    <row r="7" spans="1:64">
      <c r="A7" t="s">
        <v>59</v>
      </c>
      <c r="B7" t="s">
        <v>60</v>
      </c>
      <c r="C7" s="17">
        <v>45572</v>
      </c>
      <c r="D7" s="7">
        <v>250000</v>
      </c>
      <c r="E7" t="s">
        <v>39</v>
      </c>
      <c r="F7" t="s">
        <v>40</v>
      </c>
      <c r="G7" s="7">
        <v>250000</v>
      </c>
      <c r="H7" s="7">
        <v>133500</v>
      </c>
      <c r="I7" s="12">
        <f t="shared" si="0"/>
        <v>53.400000000000006</v>
      </c>
      <c r="J7" s="7">
        <v>291465</v>
      </c>
      <c r="K7" s="7">
        <v>29252</v>
      </c>
      <c r="L7" s="7">
        <f t="shared" si="1"/>
        <v>220748</v>
      </c>
      <c r="M7" s="7">
        <v>190978.15625</v>
      </c>
      <c r="N7" s="22">
        <f t="shared" si="2"/>
        <v>1.1558808836285432</v>
      </c>
      <c r="O7" s="27">
        <v>1260</v>
      </c>
      <c r="P7" s="32">
        <f t="shared" si="3"/>
        <v>175.1968253968254</v>
      </c>
      <c r="Q7" s="37" t="s">
        <v>41</v>
      </c>
      <c r="R7" s="42">
        <f>ABS(N16-N7)*100</f>
        <v>20.214032563008377</v>
      </c>
      <c r="S7" t="s">
        <v>42</v>
      </c>
      <c r="U7" s="7">
        <v>28596</v>
      </c>
      <c r="V7" t="s">
        <v>43</v>
      </c>
      <c r="W7" s="17" t="s">
        <v>44</v>
      </c>
      <c r="Y7" t="s">
        <v>55</v>
      </c>
      <c r="Z7">
        <v>401</v>
      </c>
      <c r="AA7">
        <v>91</v>
      </c>
    </row>
    <row r="8" spans="1:64">
      <c r="A8" t="s">
        <v>61</v>
      </c>
      <c r="B8" t="s">
        <v>62</v>
      </c>
      <c r="C8" s="17">
        <v>45079</v>
      </c>
      <c r="D8" s="7">
        <v>250000</v>
      </c>
      <c r="E8" t="s">
        <v>39</v>
      </c>
      <c r="F8" t="s">
        <v>40</v>
      </c>
      <c r="G8" s="7">
        <v>250000</v>
      </c>
      <c r="H8" s="7">
        <v>101400</v>
      </c>
      <c r="I8" s="12">
        <f t="shared" si="0"/>
        <v>40.56</v>
      </c>
      <c r="J8" s="7">
        <v>265502</v>
      </c>
      <c r="K8" s="7">
        <v>28254</v>
      </c>
      <c r="L8" s="7">
        <f t="shared" si="1"/>
        <v>221746</v>
      </c>
      <c r="M8" s="7">
        <v>172795.34375</v>
      </c>
      <c r="N8" s="22">
        <f t="shared" si="2"/>
        <v>1.2832868941238471</v>
      </c>
      <c r="O8" s="27">
        <v>1565</v>
      </c>
      <c r="P8" s="32">
        <f t="shared" si="3"/>
        <v>141.69073482428115</v>
      </c>
      <c r="Q8" s="37" t="s">
        <v>41</v>
      </c>
      <c r="R8" s="42">
        <f>ABS(N16-N8)*100</f>
        <v>7.4734315134779905</v>
      </c>
      <c r="S8" t="s">
        <v>63</v>
      </c>
      <c r="U8" s="7">
        <v>26147</v>
      </c>
      <c r="V8" t="s">
        <v>43</v>
      </c>
      <c r="W8" s="17" t="s">
        <v>44</v>
      </c>
      <c r="Y8" t="s">
        <v>55</v>
      </c>
      <c r="Z8">
        <v>401</v>
      </c>
      <c r="AA8">
        <v>76</v>
      </c>
    </row>
    <row r="9" spans="1:64">
      <c r="A9" t="s">
        <v>64</v>
      </c>
      <c r="B9" t="s">
        <v>65</v>
      </c>
      <c r="C9" s="17">
        <v>45604</v>
      </c>
      <c r="D9" s="7">
        <v>225500</v>
      </c>
      <c r="E9" t="s">
        <v>39</v>
      </c>
      <c r="F9" t="s">
        <v>40</v>
      </c>
      <c r="G9" s="7">
        <v>225500</v>
      </c>
      <c r="H9" s="7">
        <v>126800</v>
      </c>
      <c r="I9" s="12">
        <f t="shared" si="0"/>
        <v>56.230598669623056</v>
      </c>
      <c r="J9" s="7">
        <v>275549</v>
      </c>
      <c r="K9" s="7">
        <v>29544</v>
      </c>
      <c r="L9" s="7">
        <f t="shared" si="1"/>
        <v>195956</v>
      </c>
      <c r="M9" s="7">
        <v>179173.34375</v>
      </c>
      <c r="N9" s="22">
        <f t="shared" si="2"/>
        <v>1.0936671487998615</v>
      </c>
      <c r="O9" s="27">
        <v>1587</v>
      </c>
      <c r="P9" s="32">
        <f t="shared" si="3"/>
        <v>123.47574039067423</v>
      </c>
      <c r="Q9" s="37" t="s">
        <v>41</v>
      </c>
      <c r="R9" s="42">
        <f>ABS(N16-N9)*100</f>
        <v>26.435406045876555</v>
      </c>
      <c r="S9" t="s">
        <v>63</v>
      </c>
      <c r="U9" s="7">
        <v>24800</v>
      </c>
      <c r="V9" t="s">
        <v>43</v>
      </c>
      <c r="W9" s="17" t="s">
        <v>44</v>
      </c>
      <c r="Y9" t="s">
        <v>55</v>
      </c>
      <c r="Z9">
        <v>401</v>
      </c>
      <c r="AA9">
        <v>77</v>
      </c>
    </row>
    <row r="10" spans="1:64">
      <c r="A10" t="s">
        <v>66</v>
      </c>
      <c r="B10" t="s">
        <v>67</v>
      </c>
      <c r="C10" s="17">
        <v>45259</v>
      </c>
      <c r="D10" s="7">
        <v>140000</v>
      </c>
      <c r="E10" t="s">
        <v>39</v>
      </c>
      <c r="F10" t="s">
        <v>40</v>
      </c>
      <c r="G10" s="7">
        <v>140000</v>
      </c>
      <c r="H10" s="7">
        <v>47800</v>
      </c>
      <c r="I10" s="12">
        <f t="shared" si="0"/>
        <v>34.142857142857139</v>
      </c>
      <c r="J10" s="7">
        <v>126916</v>
      </c>
      <c r="K10" s="7">
        <v>25900</v>
      </c>
      <c r="L10" s="7">
        <f t="shared" si="1"/>
        <v>114100</v>
      </c>
      <c r="M10" s="7">
        <v>69666.203125</v>
      </c>
      <c r="N10" s="22">
        <f t="shared" si="2"/>
        <v>1.6378099405715245</v>
      </c>
      <c r="O10" s="27">
        <v>1404</v>
      </c>
      <c r="P10" s="32">
        <f t="shared" si="3"/>
        <v>81.267806267806264</v>
      </c>
      <c r="Q10" s="37" t="s">
        <v>41</v>
      </c>
      <c r="R10" s="42">
        <f>ABS(N16-N10)*100</f>
        <v>27.978873131289749</v>
      </c>
      <c r="S10" t="s">
        <v>68</v>
      </c>
      <c r="U10" s="7">
        <v>25268</v>
      </c>
      <c r="V10" t="s">
        <v>43</v>
      </c>
      <c r="W10" s="17" t="s">
        <v>44</v>
      </c>
      <c r="Y10" t="s">
        <v>55</v>
      </c>
      <c r="Z10">
        <v>401</v>
      </c>
      <c r="AA10">
        <v>47</v>
      </c>
    </row>
    <row r="11" spans="1:64">
      <c r="A11" t="s">
        <v>69</v>
      </c>
      <c r="B11" t="s">
        <v>70</v>
      </c>
      <c r="C11" s="17">
        <v>45330</v>
      </c>
      <c r="D11" s="7">
        <v>294000</v>
      </c>
      <c r="E11" t="s">
        <v>39</v>
      </c>
      <c r="F11" t="s">
        <v>40</v>
      </c>
      <c r="G11" s="7">
        <v>294000</v>
      </c>
      <c r="H11" s="7">
        <v>110400</v>
      </c>
      <c r="I11" s="12">
        <f t="shared" si="0"/>
        <v>37.551020408163268</v>
      </c>
      <c r="J11" s="7">
        <v>290671</v>
      </c>
      <c r="K11" s="7">
        <v>28167</v>
      </c>
      <c r="L11" s="7">
        <f t="shared" si="1"/>
        <v>265833</v>
      </c>
      <c r="M11" s="7">
        <v>191190.09375</v>
      </c>
      <c r="N11" s="22">
        <f t="shared" si="2"/>
        <v>1.3904119966989661</v>
      </c>
      <c r="O11" s="27">
        <v>1120</v>
      </c>
      <c r="P11" s="32">
        <f t="shared" si="3"/>
        <v>237.35089285714287</v>
      </c>
      <c r="Q11" s="37" t="s">
        <v>41</v>
      </c>
      <c r="R11" s="42">
        <f>ABS(N16-N11)*100</f>
        <v>3.2390787440339075</v>
      </c>
      <c r="S11" t="s">
        <v>42</v>
      </c>
      <c r="U11" s="7">
        <v>25320</v>
      </c>
      <c r="V11" t="s">
        <v>43</v>
      </c>
      <c r="W11" s="17" t="s">
        <v>44</v>
      </c>
      <c r="Y11" t="s">
        <v>55</v>
      </c>
      <c r="Z11">
        <v>401</v>
      </c>
      <c r="AA11">
        <v>78</v>
      </c>
    </row>
    <row r="12" spans="1:64">
      <c r="A12" t="s">
        <v>71</v>
      </c>
      <c r="B12" t="s">
        <v>72</v>
      </c>
      <c r="C12" s="17">
        <v>45373</v>
      </c>
      <c r="D12" s="7">
        <v>289000</v>
      </c>
      <c r="E12" t="s">
        <v>39</v>
      </c>
      <c r="F12" t="s">
        <v>40</v>
      </c>
      <c r="G12" s="7">
        <v>289000</v>
      </c>
      <c r="H12" s="7">
        <v>97000</v>
      </c>
      <c r="I12" s="12">
        <f t="shared" si="0"/>
        <v>33.564013840830448</v>
      </c>
      <c r="J12" s="7">
        <v>253957</v>
      </c>
      <c r="K12" s="7">
        <v>25648</v>
      </c>
      <c r="L12" s="7">
        <f t="shared" si="1"/>
        <v>263352</v>
      </c>
      <c r="M12" s="7">
        <v>166284.78125</v>
      </c>
      <c r="N12" s="22">
        <f t="shared" si="2"/>
        <v>1.5837408451953567</v>
      </c>
      <c r="O12" s="27">
        <v>940</v>
      </c>
      <c r="P12" s="32">
        <f t="shared" si="3"/>
        <v>280.16170212765957</v>
      </c>
      <c r="Q12" s="37" t="s">
        <v>41</v>
      </c>
      <c r="R12" s="42">
        <f>ABS(N16-N12)*100</f>
        <v>22.571963593672972</v>
      </c>
      <c r="S12" t="s">
        <v>42</v>
      </c>
      <c r="U12" s="7">
        <v>25320</v>
      </c>
      <c r="V12" t="s">
        <v>43</v>
      </c>
      <c r="W12" s="17" t="s">
        <v>44</v>
      </c>
      <c r="Y12" t="s">
        <v>55</v>
      </c>
      <c r="Z12">
        <v>401</v>
      </c>
      <c r="AA12">
        <v>77</v>
      </c>
    </row>
    <row r="13" spans="1:64" ht="15" thickBot="1">
      <c r="A13" t="s">
        <v>73</v>
      </c>
      <c r="B13" t="s">
        <v>74</v>
      </c>
      <c r="C13" s="17">
        <v>45383</v>
      </c>
      <c r="D13" s="7">
        <v>320000</v>
      </c>
      <c r="E13" t="s">
        <v>39</v>
      </c>
      <c r="F13" t="s">
        <v>75</v>
      </c>
      <c r="G13" s="7">
        <v>320000</v>
      </c>
      <c r="H13" s="7">
        <v>176300</v>
      </c>
      <c r="I13" s="12">
        <f t="shared" si="0"/>
        <v>55.09375</v>
      </c>
      <c r="J13" s="7">
        <v>349304</v>
      </c>
      <c r="K13" s="7">
        <v>57504</v>
      </c>
      <c r="L13" s="7">
        <f t="shared" si="1"/>
        <v>262496</v>
      </c>
      <c r="M13" s="7">
        <v>236466.78125</v>
      </c>
      <c r="N13" s="22">
        <f t="shared" si="2"/>
        <v>1.1100755827622193</v>
      </c>
      <c r="O13" s="27">
        <v>1456</v>
      </c>
      <c r="P13" s="32">
        <f t="shared" si="3"/>
        <v>180.28571428571428</v>
      </c>
      <c r="Q13" s="37" t="s">
        <v>41</v>
      </c>
      <c r="R13" s="42">
        <f>ABS(N16-N13)*100</f>
        <v>24.794562649640774</v>
      </c>
      <c r="S13" t="s">
        <v>42</v>
      </c>
      <c r="U13" s="7">
        <v>52800</v>
      </c>
      <c r="V13" t="s">
        <v>43</v>
      </c>
      <c r="W13" s="17" t="s">
        <v>44</v>
      </c>
      <c r="X13" t="s">
        <v>76</v>
      </c>
      <c r="Y13" t="s">
        <v>55</v>
      </c>
      <c r="Z13">
        <v>401</v>
      </c>
      <c r="AA13">
        <v>91</v>
      </c>
    </row>
    <row r="14" spans="1:64" ht="15.75" thickTop="1">
      <c r="A14" s="3"/>
      <c r="B14" s="3"/>
      <c r="C14" s="18" t="s">
        <v>77</v>
      </c>
      <c r="D14" s="8">
        <f>+SUM(D2:D13)</f>
        <v>3825500</v>
      </c>
      <c r="E14" s="3"/>
      <c r="F14" s="3"/>
      <c r="G14" s="8">
        <f>+SUM(G2:G13)</f>
        <v>3825500</v>
      </c>
      <c r="H14" s="8">
        <f>+SUM(H2:H13)</f>
        <v>1615300</v>
      </c>
      <c r="I14" s="13"/>
      <c r="J14" s="8">
        <f>+SUM(J2:J13)</f>
        <v>3886958</v>
      </c>
      <c r="K14" s="8"/>
      <c r="L14" s="8">
        <f>+SUM(L2:L13)</f>
        <v>3346218</v>
      </c>
      <c r="M14" s="8">
        <f>+SUM(M2:M13)</f>
        <v>2501952.359375</v>
      </c>
      <c r="N14" s="23"/>
      <c r="O14" s="28"/>
      <c r="P14" s="33">
        <f>AVERAGE(P2:P13)</f>
        <v>201.5243492264008</v>
      </c>
      <c r="Q14" s="38"/>
      <c r="R14" s="43">
        <f>ABS(N16-N15)*100</f>
        <v>2.057847680152225</v>
      </c>
      <c r="S14" s="3"/>
      <c r="T14" s="3"/>
      <c r="U14" s="8"/>
      <c r="V14" s="3"/>
      <c r="W14" s="18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</row>
    <row r="15" spans="1:64" ht="15">
      <c r="A15" s="4"/>
      <c r="B15" s="4"/>
      <c r="C15" s="19"/>
      <c r="D15" s="9"/>
      <c r="E15" s="4"/>
      <c r="F15" s="4"/>
      <c r="G15" s="9"/>
      <c r="H15" s="9" t="s">
        <v>78</v>
      </c>
      <c r="I15" s="14">
        <f>H14/G14*100</f>
        <v>42.2245458110051</v>
      </c>
      <c r="J15" s="9"/>
      <c r="K15" s="9"/>
      <c r="L15" s="9"/>
      <c r="M15" s="9" t="s">
        <v>79</v>
      </c>
      <c r="N15" s="24">
        <f>L14/M14</f>
        <v>1.3374427324571048</v>
      </c>
      <c r="O15" s="29"/>
      <c r="P15" s="34" t="s">
        <v>80</v>
      </c>
      <c r="Q15" s="39">
        <f>STDEV(N2:N13)</f>
        <v>0.19944878899602242</v>
      </c>
      <c r="R15" s="44"/>
      <c r="S15" s="4"/>
      <c r="T15" s="4"/>
      <c r="U15" s="9"/>
      <c r="V15" s="4"/>
      <c r="W15" s="19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</row>
    <row r="16" spans="1:64" ht="15">
      <c r="A16" s="5"/>
      <c r="B16" s="5"/>
      <c r="C16" s="20"/>
      <c r="D16" s="10"/>
      <c r="E16" s="5"/>
      <c r="F16" s="5"/>
      <c r="G16" s="10"/>
      <c r="H16" s="10" t="s">
        <v>81</v>
      </c>
      <c r="I16" s="15">
        <f>STDEV(I2:I13)</f>
        <v>8.0556632695871784</v>
      </c>
      <c r="J16" s="10"/>
      <c r="K16" s="10"/>
      <c r="L16" s="10"/>
      <c r="M16" s="10" t="s">
        <v>82</v>
      </c>
      <c r="N16" s="25">
        <f>AVERAGE(N2:N13)</f>
        <v>1.358021209258627</v>
      </c>
      <c r="O16" s="30"/>
      <c r="P16" s="35" t="s">
        <v>83</v>
      </c>
      <c r="Q16" s="46">
        <f>AVERAGE(R2:R13)</f>
        <v>17.194709173885794</v>
      </c>
      <c r="R16" s="45" t="s">
        <v>84</v>
      </c>
      <c r="S16" s="5">
        <f>+(Q16/N16)</f>
        <v>12.661591038974093</v>
      </c>
      <c r="T16" s="5"/>
      <c r="U16" s="10"/>
      <c r="V16" s="5"/>
      <c r="W16" s="20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</row>
    <row r="18" spans="1:2" ht="15.75">
      <c r="A18" s="47" t="s">
        <v>86</v>
      </c>
      <c r="B18" s="47"/>
    </row>
    <row r="19" spans="1:2" ht="15.75">
      <c r="A19" s="47" t="s">
        <v>85</v>
      </c>
      <c r="B19" s="47"/>
    </row>
    <row r="20" spans="1:2" ht="15.75">
      <c r="A20" s="47"/>
      <c r="B20" s="47"/>
    </row>
  </sheetData>
  <sheetProtection password="C7B3" sheet="1" objects="1" scenarios="1"/>
  <conditionalFormatting sqref="A2:AM13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apps2</dc:creator>
  <cp:lastModifiedBy>Andy</cp:lastModifiedBy>
  <dcterms:created xsi:type="dcterms:W3CDTF">2026-01-27T22:06:59Z</dcterms:created>
  <dcterms:modified xsi:type="dcterms:W3CDTF">2026-03-09T22:50:20Z</dcterms:modified>
</cp:coreProperties>
</file>