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Land Analysis" sheetId="2" r:id="rId1"/>
    <sheet name="Sheet1" sheetId="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/>
  <c r="K6"/>
  <c r="R6" s="1"/>
  <c r="S6"/>
  <c r="I11"/>
  <c r="K11"/>
  <c r="R11" s="1"/>
  <c r="S11"/>
  <c r="I10"/>
  <c r="K10"/>
  <c r="Q10"/>
  <c r="R10"/>
  <c r="S10"/>
  <c r="I5"/>
  <c r="K5"/>
  <c r="S5" s="1"/>
  <c r="Q5"/>
  <c r="R5"/>
  <c r="I8"/>
  <c r="I23" s="1"/>
  <c r="K8"/>
  <c r="S8" s="1"/>
  <c r="I4"/>
  <c r="K4"/>
  <c r="Q4" s="1"/>
  <c r="R4"/>
  <c r="S4"/>
  <c r="I19"/>
  <c r="K19"/>
  <c r="Q19" s="1"/>
  <c r="R19"/>
  <c r="S19"/>
  <c r="I12"/>
  <c r="K12"/>
  <c r="S12" s="1"/>
  <c r="I9"/>
  <c r="K9"/>
  <c r="R9" s="1"/>
  <c r="S9"/>
  <c r="I16"/>
  <c r="K16"/>
  <c r="R16" s="1"/>
  <c r="S16"/>
  <c r="I15"/>
  <c r="K15"/>
  <c r="Q15"/>
  <c r="R15"/>
  <c r="S15"/>
  <c r="I13"/>
  <c r="K13"/>
  <c r="S13" s="1"/>
  <c r="Q13"/>
  <c r="R13"/>
  <c r="I18"/>
  <c r="K18"/>
  <c r="S18" s="1"/>
  <c r="I20"/>
  <c r="K20"/>
  <c r="Q20" s="1"/>
  <c r="R20"/>
  <c r="S20"/>
  <c r="I14"/>
  <c r="K14"/>
  <c r="Q14" s="1"/>
  <c r="R14"/>
  <c r="S14"/>
  <c r="I17"/>
  <c r="K17"/>
  <c r="S17" s="1"/>
  <c r="I7"/>
  <c r="K7"/>
  <c r="R7" s="1"/>
  <c r="S7"/>
  <c r="I2"/>
  <c r="K2"/>
  <c r="K21" s="1"/>
  <c r="S2"/>
  <c r="I3"/>
  <c r="K3"/>
  <c r="Q3"/>
  <c r="R3"/>
  <c r="S3"/>
  <c r="D21"/>
  <c r="G21"/>
  <c r="H21"/>
  <c r="I22" s="1"/>
  <c r="J21"/>
  <c r="L21"/>
  <c r="M21"/>
  <c r="O21"/>
  <c r="P21"/>
  <c r="P23" l="1"/>
  <c r="M23"/>
  <c r="S23"/>
  <c r="Q17"/>
  <c r="Q12"/>
  <c r="R17"/>
  <c r="Q18"/>
  <c r="R12"/>
  <c r="Q8"/>
  <c r="Q2"/>
  <c r="R18"/>
  <c r="Q16"/>
  <c r="R8"/>
  <c r="Q11"/>
  <c r="R2"/>
  <c r="Q7"/>
  <c r="Q9"/>
  <c r="Q6"/>
</calcChain>
</file>

<file path=xl/sharedStrings.xml><?xml version="1.0" encoding="utf-8"?>
<sst xmlns="http://schemas.openxmlformats.org/spreadsheetml/2006/main" count="229" uniqueCount="117">
  <si>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</si>
  <si>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</si>
  <si>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</si>
  <si>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</si>
  <si>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</si>
  <si>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</si>
  <si>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</si>
  <si>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</si>
  <si>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</si>
  <si>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</si>
  <si>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</si>
  <si>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</si>
  <si>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</si>
  <si>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</si>
  <si>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</si>
  <si>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</si>
  <si>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</si>
  <si>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</si>
  <si>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</si>
  <si>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</si>
  <si>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</si>
  <si>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</si>
  <si>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</si>
  <si>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</si>
  <si>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</si>
  <si>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</si>
  <si>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</si>
  <si>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</si>
  <si>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</si>
  <si>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</si>
  <si>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</si>
  <si>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</si>
  <si>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</si>
  <si>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</si>
  <si>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</si>
  <si>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</si>
  <si>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</si>
  <si>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</si>
  <si>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</si>
  <si>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</si>
  <si>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</si>
  <si>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</si>
  <si>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</si>
  <si>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</si>
  <si>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QC</t>
  </si>
  <si>
    <t>03-ARM'S LENGTH</t>
  </si>
  <si>
    <t>TWPRS</t>
  </si>
  <si>
    <t>TOWNSHIP RES</t>
  </si>
  <si>
    <t>401</t>
  </si>
  <si>
    <t>WD</t>
  </si>
  <si>
    <t>THE WOODS</t>
  </si>
  <si>
    <t>19-MULTI PARCEL ARM'S LENGTH</t>
  </si>
  <si>
    <t>402</t>
  </si>
  <si>
    <t>017-500-084-00</t>
  </si>
  <si>
    <t>OTTOWA TRAIL</t>
  </si>
  <si>
    <t>2023R-05248</t>
  </si>
  <si>
    <t>017-500-088-00</t>
  </si>
  <si>
    <t>017-500-106-01</t>
  </si>
  <si>
    <t>21282 SAGINAW DR</t>
  </si>
  <si>
    <t>2024R-03882</t>
  </si>
  <si>
    <t>017-500-172-00</t>
  </si>
  <si>
    <t>8637 MACKINAW TRAIL</t>
  </si>
  <si>
    <t>2024R-10646</t>
  </si>
  <si>
    <t>017-500-190-01</t>
  </si>
  <si>
    <t>8644 MACKINAW TRAIL</t>
  </si>
  <si>
    <t>2024R-08096</t>
  </si>
  <si>
    <t>LC</t>
  </si>
  <si>
    <t>2025R-02721</t>
  </si>
  <si>
    <t>017-500-194-00</t>
  </si>
  <si>
    <t>SAGINAW DR</t>
  </si>
  <si>
    <t>2024R-08007</t>
  </si>
  <si>
    <t>017-500-198-00</t>
  </si>
  <si>
    <t>2023R-07604</t>
  </si>
  <si>
    <t>017-500-200-00</t>
  </si>
  <si>
    <t>8744 MACKINAW TRAIL</t>
  </si>
  <si>
    <t>017-500-234-01</t>
  </si>
  <si>
    <t>8907 CHIPPEWA TRAIL</t>
  </si>
  <si>
    <t>2025R-00175</t>
  </si>
  <si>
    <t>017-500-238-00</t>
  </si>
  <si>
    <t>21148 MUSKEGON DR</t>
  </si>
  <si>
    <t>2023R-08802</t>
  </si>
  <si>
    <t>017-500-264-00</t>
  </si>
  <si>
    <t>8599 CHIPPEWA TRAIL</t>
  </si>
  <si>
    <t>2023R-06669</t>
  </si>
  <si>
    <t>017-500-310-00</t>
  </si>
  <si>
    <t>8950 CHIPPEWA TRAIL</t>
  </si>
  <si>
    <t>2024R-05764</t>
  </si>
  <si>
    <t>017-500-312-00</t>
  </si>
  <si>
    <t>8974 CHIPPEWA TRAIL</t>
  </si>
  <si>
    <t>2023R-11023</t>
  </si>
  <si>
    <t>2024R-04080</t>
  </si>
  <si>
    <t>017-500-358-00</t>
  </si>
  <si>
    <t>8574 PAW PAW TRAIL</t>
  </si>
  <si>
    <t>2024R-07263</t>
  </si>
  <si>
    <t>017-500-375-01</t>
  </si>
  <si>
    <t>8750 PAW PAW TRAIL</t>
  </si>
  <si>
    <t>2023R-07444</t>
  </si>
  <si>
    <t>017-500-379-00</t>
  </si>
  <si>
    <t>2024R-02691</t>
  </si>
  <si>
    <t>017-500-381-00</t>
  </si>
  <si>
    <t>8788 PAW PAW TRAIL</t>
  </si>
  <si>
    <t>017-500-434-00</t>
  </si>
  <si>
    <t>WHITE CLOUD DR</t>
  </si>
  <si>
    <t>2024R-00224</t>
  </si>
  <si>
    <t>017-500-435-00</t>
  </si>
  <si>
    <t>21030 WHITE CLOUD DR</t>
  </si>
  <si>
    <t>017-500-456-00</t>
  </si>
  <si>
    <t>2023R-11999</t>
  </si>
  <si>
    <t>2024R-11488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</si>
  <si>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</si>
  <si>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</si>
  <si>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</si>
  <si>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</si>
  <si>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</si>
  <si>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</si>
  <si>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</si>
  <si>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THE WOODS LAND $301 CALCULATED, $150 APPLIED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</si>
</sst>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1" fillId="0" borderId="0" xfId="0" quotePrefix="1" applyFont="1" applyAlignment="1">
      <alignment horizontal="right"/>
    </xf>
    <xf numFmtId="14" fontId="1" fillId="0" borderId="0" xfId="0" applyNumberFormat="1" applyFont="1"/>
    <xf numFmtId="0" fontId="1" fillId="0" borderId="0" xfId="0" quotePrefix="1" applyFont="1"/>
    <xf numFmtId="0" fontId="0" fillId="0" borderId="0" xfId="0" applyFont="1"/>
    <xf numFmtId="165" fontId="0" fillId="0" borderId="0" xfId="0" applyNumberFormat="1" applyFont="1"/>
    <xf numFmtId="6" fontId="0" fillId="0" borderId="0" xfId="0" applyNumberFormat="1" applyFont="1"/>
    <xf numFmtId="164" fontId="0" fillId="0" borderId="0" xfId="0" applyNumberFormat="1" applyFont="1"/>
    <xf numFmtId="166" fontId="0" fillId="0" borderId="0" xfId="0" applyNumberFormat="1" applyFont="1"/>
    <xf numFmtId="167" fontId="0" fillId="0" borderId="0" xfId="0" applyNumberFormat="1" applyFont="1"/>
    <xf numFmtId="40" fontId="0" fillId="0" borderId="0" xfId="0" applyNumberFormat="1" applyFont="1"/>
    <xf numFmtId="8" fontId="0" fillId="0" borderId="0" xfId="0" applyNumberFormat="1" applyFont="1"/>
    <xf numFmtId="0" fontId="0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25"/>
  <sheetViews>
    <sheetView tabSelected="1" topLeftCell="A10" workbookViewId="0">
      <selection activeCell="E27" sqref="E27"/>
    </sheetView>
  </sheetViews>
  <sheetFormatPr defaultRowHeight="14.25"/>
  <cols>
    <col min="1" max="1" width="14.375" bestFit="1" customWidth="1"/>
    <col min="2" max="2" width="28.375" bestFit="1" customWidth="1"/>
    <col min="3" max="3" width="9.625" style="26" bestFit="1" customWidth="1"/>
    <col min="4" max="4" width="10.875" style="16" bestFit="1" customWidth="1"/>
    <col min="5" max="5" width="5.75" bestFit="1" customWidth="1"/>
    <col min="6" max="6" width="29.375" bestFit="1" customWidth="1"/>
    <col min="7" max="7" width="10.875" style="16" bestFit="1" customWidth="1"/>
    <col min="8" max="8" width="14.75" style="16" bestFit="1" customWidth="1"/>
    <col min="9" max="9" width="12.75" style="21" bestFit="1" customWidth="1"/>
    <col min="10" max="11" width="13.75" style="16" bestFit="1" customWidth="1"/>
    <col min="12" max="12" width="14.75" style="16" bestFit="1" customWidth="1"/>
    <col min="13" max="13" width="11.375" style="31" bestFit="1" customWidth="1"/>
    <col min="14" max="14" width="6.625" style="35" bestFit="1" customWidth="1"/>
    <col min="15" max="15" width="14.25" style="40" bestFit="1" customWidth="1"/>
    <col min="16" max="16" width="10.875" style="40" bestFit="1" customWidth="1"/>
    <col min="17" max="17" width="10.125" style="16" bestFit="1" customWidth="1"/>
    <col min="18" max="18" width="12.125" style="16" bestFit="1" customWidth="1"/>
    <col min="19" max="19" width="12.125" style="45" bestFit="1" customWidth="1"/>
    <col min="20" max="20" width="11.75" style="40" bestFit="1" customWidth="1"/>
    <col min="21" max="21" width="9" style="5" bestFit="1" customWidth="1"/>
    <col min="22" max="22" width="11.875" bestFit="1" customWidth="1"/>
    <col min="23" max="23" width="19.875" bestFit="1" customWidth="1"/>
    <col min="24" max="24" width="14.25" bestFit="1" customWidth="1"/>
    <col min="25" max="25" width="6.875" bestFit="1" customWidth="1"/>
    <col min="26" max="26" width="6.375" bestFit="1" customWidth="1"/>
    <col min="27" max="27" width="14.875" bestFit="1" customWidth="1"/>
    <col min="28" max="28" width="9.75" bestFit="1" customWidth="1"/>
    <col min="29" max="29" width="6" bestFit="1" customWidth="1"/>
    <col min="30" max="32" width="12.625" bestFit="1" customWidth="1"/>
    <col min="33" max="33" width="19" bestFit="1" customWidth="1"/>
    <col min="34" max="34" width="7.25" bestFit="1" customWidth="1"/>
    <col min="35" max="35" width="13.125" bestFit="1" customWidth="1"/>
    <col min="36" max="36" width="6.625" bestFit="1" customWidth="1"/>
    <col min="37" max="37" width="20.375" bestFit="1" customWidth="1"/>
    <col min="38" max="38" width="17" bestFit="1" customWidth="1"/>
    <col min="39" max="39" width="15" bestFit="1" customWidth="1"/>
    <col min="40" max="40" width="10.875" bestFit="1" customWidth="1"/>
    <col min="41" max="41" width="16.75" bestFit="1" customWidth="1"/>
    <col min="42" max="42" width="21.375" bestFit="1" customWidth="1"/>
    <col min="43" max="43" width="21.125" bestFit="1" customWidth="1"/>
    <col min="44" max="44" width="17" bestFit="1" customWidth="1"/>
  </cols>
  <sheetData>
    <row r="1" spans="1:64" ht="15">
      <c r="A1" s="2" t="s">
        <v>0</v>
      </c>
      <c r="B1" s="2" t="s">
        <v>1</v>
      </c>
      <c r="C1" s="25" t="s">
        <v>2</v>
      </c>
      <c r="D1" s="15" t="s">
        <v>3</v>
      </c>
      <c r="E1" s="2" t="s">
        <v>4</v>
      </c>
      <c r="F1" s="2" t="s">
        <v>5</v>
      </c>
      <c r="G1" s="15" t="s">
        <v>6</v>
      </c>
      <c r="H1" s="15" t="s">
        <v>7</v>
      </c>
      <c r="I1" s="20" t="s">
        <v>8</v>
      </c>
      <c r="J1" s="15" t="s">
        <v>9</v>
      </c>
      <c r="K1" s="15" t="s">
        <v>10</v>
      </c>
      <c r="L1" s="15" t="s">
        <v>11</v>
      </c>
      <c r="M1" s="30" t="s">
        <v>12</v>
      </c>
      <c r="N1" s="34" t="s">
        <v>13</v>
      </c>
      <c r="O1" s="39" t="s">
        <v>14</v>
      </c>
      <c r="P1" s="39" t="s">
        <v>15</v>
      </c>
      <c r="Q1" s="15" t="s">
        <v>16</v>
      </c>
      <c r="R1" s="15" t="s">
        <v>17</v>
      </c>
      <c r="S1" s="44" t="s">
        <v>18</v>
      </c>
      <c r="T1" s="39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s="1" customFormat="1" ht="15">
      <c r="A2" s="1" t="s">
        <v>106</v>
      </c>
      <c r="B2" s="1" t="s">
        <v>102</v>
      </c>
      <c r="C2" s="50">
        <v>45275</v>
      </c>
      <c r="D2" s="51">
        <v>5500</v>
      </c>
      <c r="E2" s="1" t="s">
        <v>49</v>
      </c>
      <c r="F2" s="1" t="s">
        <v>45</v>
      </c>
      <c r="G2" s="51">
        <v>5500</v>
      </c>
      <c r="H2" s="51">
        <v>4200</v>
      </c>
      <c r="I2" s="52">
        <f t="shared" ref="I2:I20" si="0">H2/G2*100</f>
        <v>76.363636363636374</v>
      </c>
      <c r="J2" s="51">
        <v>10483</v>
      </c>
      <c r="K2" s="51">
        <f>G2-0</f>
        <v>5500</v>
      </c>
      <c r="L2" s="51">
        <v>10483</v>
      </c>
      <c r="M2" s="53">
        <v>69.885621</v>
      </c>
      <c r="N2" s="54">
        <v>81.400002000000001</v>
      </c>
      <c r="O2" s="55">
        <v>0.14899999999999999</v>
      </c>
      <c r="P2" s="55">
        <v>0.14899999999999999</v>
      </c>
      <c r="Q2" s="51">
        <f t="shared" ref="Q2:Q20" si="1">K2/M2</f>
        <v>78.700023285190525</v>
      </c>
      <c r="R2" s="51">
        <f t="shared" ref="R2:R20" si="2">K2/O2</f>
        <v>36912.75167785235</v>
      </c>
      <c r="S2" s="56">
        <f t="shared" ref="S2:S20" si="3">K2/O2/43560</f>
        <v>0.84740017625923669</v>
      </c>
      <c r="T2" s="55">
        <v>80</v>
      </c>
      <c r="U2" s="57" t="s">
        <v>46</v>
      </c>
      <c r="V2" s="1" t="s">
        <v>107</v>
      </c>
      <c r="X2" s="1" t="s">
        <v>47</v>
      </c>
      <c r="Y2" s="1">
        <v>0</v>
      </c>
      <c r="Z2" s="1">
        <v>0</v>
      </c>
      <c r="AA2" s="58">
        <v>44106</v>
      </c>
      <c r="AC2" s="59" t="s">
        <v>52</v>
      </c>
      <c r="AD2" s="1" t="s">
        <v>50</v>
      </c>
    </row>
    <row r="3" spans="1:64" s="1" customFormat="1" ht="15">
      <c r="A3" s="1" t="s">
        <v>106</v>
      </c>
      <c r="B3" s="1" t="s">
        <v>102</v>
      </c>
      <c r="C3" s="50">
        <v>45638</v>
      </c>
      <c r="D3" s="51">
        <v>7000</v>
      </c>
      <c r="E3" s="1" t="s">
        <v>49</v>
      </c>
      <c r="F3" s="1" t="s">
        <v>45</v>
      </c>
      <c r="G3" s="51">
        <v>7000</v>
      </c>
      <c r="H3" s="51">
        <v>4200</v>
      </c>
      <c r="I3" s="52">
        <f t="shared" si="0"/>
        <v>60</v>
      </c>
      <c r="J3" s="51">
        <v>10483</v>
      </c>
      <c r="K3" s="51">
        <f>G3-0</f>
        <v>7000</v>
      </c>
      <c r="L3" s="51">
        <v>10483</v>
      </c>
      <c r="M3" s="53">
        <v>69.885621</v>
      </c>
      <c r="N3" s="54">
        <v>81.400002000000001</v>
      </c>
      <c r="O3" s="55">
        <v>0.14899999999999999</v>
      </c>
      <c r="P3" s="55">
        <v>0.14899999999999999</v>
      </c>
      <c r="Q3" s="51">
        <f t="shared" si="1"/>
        <v>100.16366599933339</v>
      </c>
      <c r="R3" s="51">
        <f t="shared" si="2"/>
        <v>46979.865771812081</v>
      </c>
      <c r="S3" s="56">
        <f t="shared" si="3"/>
        <v>1.0785093152390286</v>
      </c>
      <c r="T3" s="55">
        <v>80</v>
      </c>
      <c r="U3" s="57" t="s">
        <v>46</v>
      </c>
      <c r="V3" s="1" t="s">
        <v>108</v>
      </c>
      <c r="X3" s="1" t="s">
        <v>47</v>
      </c>
      <c r="Y3" s="1">
        <v>0</v>
      </c>
      <c r="Z3" s="1">
        <v>0</v>
      </c>
      <c r="AA3" s="58">
        <v>44106</v>
      </c>
      <c r="AC3" s="59" t="s">
        <v>52</v>
      </c>
      <c r="AD3" s="1" t="s">
        <v>50</v>
      </c>
    </row>
    <row r="4" spans="1:64" s="1" customFormat="1" ht="15">
      <c r="A4" s="1" t="s">
        <v>68</v>
      </c>
      <c r="B4" s="1" t="s">
        <v>69</v>
      </c>
      <c r="C4" s="50">
        <v>45538</v>
      </c>
      <c r="D4" s="51">
        <v>10000</v>
      </c>
      <c r="E4" s="1" t="s">
        <v>49</v>
      </c>
      <c r="F4" s="1" t="s">
        <v>45</v>
      </c>
      <c r="G4" s="51">
        <v>10000</v>
      </c>
      <c r="H4" s="51">
        <v>6200</v>
      </c>
      <c r="I4" s="52">
        <f t="shared" si="0"/>
        <v>62</v>
      </c>
      <c r="J4" s="51">
        <v>15588</v>
      </c>
      <c r="K4" s="51">
        <f>G4-0</f>
        <v>10000</v>
      </c>
      <c r="L4" s="51">
        <v>15588</v>
      </c>
      <c r="M4" s="53">
        <v>103.92304799999999</v>
      </c>
      <c r="N4" s="54">
        <v>120</v>
      </c>
      <c r="O4" s="55">
        <v>0.33100000000000002</v>
      </c>
      <c r="P4" s="55">
        <v>0.33100000000000002</v>
      </c>
      <c r="Q4" s="51">
        <f t="shared" si="1"/>
        <v>96.225045285430824</v>
      </c>
      <c r="R4" s="51">
        <f t="shared" si="2"/>
        <v>30211.480362537764</v>
      </c>
      <c r="S4" s="56">
        <f t="shared" si="3"/>
        <v>0.69356015524650516</v>
      </c>
      <c r="T4" s="55">
        <v>120</v>
      </c>
      <c r="U4" s="57" t="s">
        <v>46</v>
      </c>
      <c r="V4" s="1" t="s">
        <v>70</v>
      </c>
      <c r="X4" s="1" t="s">
        <v>47</v>
      </c>
      <c r="Y4" s="1">
        <v>0</v>
      </c>
      <c r="Z4" s="1">
        <v>0</v>
      </c>
      <c r="AA4" s="58">
        <v>44106</v>
      </c>
      <c r="AC4" s="59" t="s">
        <v>52</v>
      </c>
      <c r="AD4" s="1" t="s">
        <v>50</v>
      </c>
    </row>
    <row r="5" spans="1:64" s="1" customFormat="1" ht="15">
      <c r="A5" s="1" t="s">
        <v>63</v>
      </c>
      <c r="B5" s="1" t="s">
        <v>64</v>
      </c>
      <c r="C5" s="50">
        <v>45541</v>
      </c>
      <c r="D5" s="51">
        <v>12000</v>
      </c>
      <c r="E5" s="1" t="s">
        <v>44</v>
      </c>
      <c r="F5" s="1" t="s">
        <v>45</v>
      </c>
      <c r="G5" s="51">
        <v>12000</v>
      </c>
      <c r="H5" s="51">
        <v>7600</v>
      </c>
      <c r="I5" s="52">
        <f t="shared" si="0"/>
        <v>63.333333333333329</v>
      </c>
      <c r="J5" s="51">
        <v>19092</v>
      </c>
      <c r="K5" s="51">
        <f>G5-0</f>
        <v>12000</v>
      </c>
      <c r="L5" s="51">
        <v>19092</v>
      </c>
      <c r="M5" s="53">
        <v>127.27922100000001</v>
      </c>
      <c r="N5" s="54">
        <v>120</v>
      </c>
      <c r="O5" s="55">
        <v>0.496</v>
      </c>
      <c r="P5" s="55">
        <v>0.496</v>
      </c>
      <c r="Q5" s="51">
        <f t="shared" si="1"/>
        <v>94.280903871968221</v>
      </c>
      <c r="R5" s="51">
        <f t="shared" si="2"/>
        <v>24193.548387096773</v>
      </c>
      <c r="S5" s="56">
        <f t="shared" si="3"/>
        <v>0.555407446903048</v>
      </c>
      <c r="T5" s="55">
        <v>180</v>
      </c>
      <c r="U5" s="57" t="s">
        <v>46</v>
      </c>
      <c r="V5" s="1" t="s">
        <v>65</v>
      </c>
      <c r="X5" s="1" t="s">
        <v>47</v>
      </c>
      <c r="Y5" s="1">
        <v>0</v>
      </c>
      <c r="Z5" s="1">
        <v>0</v>
      </c>
      <c r="AA5" s="58">
        <v>44106</v>
      </c>
      <c r="AC5" s="59" t="s">
        <v>52</v>
      </c>
      <c r="AD5" s="1" t="s">
        <v>50</v>
      </c>
    </row>
    <row r="6" spans="1:64">
      <c r="A6" t="s">
        <v>53</v>
      </c>
      <c r="B6" t="s">
        <v>54</v>
      </c>
      <c r="C6" s="26">
        <v>45072</v>
      </c>
      <c r="D6" s="16">
        <v>15000</v>
      </c>
      <c r="E6" t="s">
        <v>44</v>
      </c>
      <c r="F6" t="s">
        <v>51</v>
      </c>
      <c r="G6" s="16">
        <v>15000</v>
      </c>
      <c r="H6" s="16">
        <v>13900</v>
      </c>
      <c r="I6" s="21">
        <f t="shared" si="0"/>
        <v>92.666666666666657</v>
      </c>
      <c r="J6" s="16">
        <v>27668</v>
      </c>
      <c r="K6" s="16">
        <f>G6-1594</f>
        <v>13406</v>
      </c>
      <c r="L6" s="16">
        <v>26074</v>
      </c>
      <c r="M6" s="31">
        <v>217.27922100000001</v>
      </c>
      <c r="N6" s="35">
        <v>240</v>
      </c>
      <c r="O6" s="40">
        <v>0.90900000000000003</v>
      </c>
      <c r="P6" s="40">
        <v>0.496</v>
      </c>
      <c r="Q6" s="16">
        <f t="shared" si="1"/>
        <v>61.699411192200472</v>
      </c>
      <c r="R6" s="16">
        <f t="shared" si="2"/>
        <v>14748.074807480747</v>
      </c>
      <c r="S6" s="45">
        <f t="shared" si="3"/>
        <v>0.33856921045639915</v>
      </c>
      <c r="T6" s="40">
        <v>270</v>
      </c>
      <c r="U6" s="6" t="s">
        <v>46</v>
      </c>
      <c r="V6" t="s">
        <v>55</v>
      </c>
      <c r="W6" t="s">
        <v>56</v>
      </c>
      <c r="X6" t="s">
        <v>47</v>
      </c>
      <c r="Y6">
        <v>0</v>
      </c>
      <c r="Z6">
        <v>0</v>
      </c>
      <c r="AA6" s="7">
        <v>42543</v>
      </c>
      <c r="AC6" s="8" t="s">
        <v>52</v>
      </c>
      <c r="AD6" t="s">
        <v>50</v>
      </c>
    </row>
    <row r="7" spans="1:64">
      <c r="A7" t="s">
        <v>104</v>
      </c>
      <c r="B7" t="s">
        <v>105</v>
      </c>
      <c r="C7" s="26">
        <v>45289</v>
      </c>
      <c r="D7" s="16">
        <v>60000</v>
      </c>
      <c r="E7" t="s">
        <v>66</v>
      </c>
      <c r="F7" t="s">
        <v>51</v>
      </c>
      <c r="G7" s="16">
        <v>60000</v>
      </c>
      <c r="H7" s="16">
        <v>29400</v>
      </c>
      <c r="I7" s="21">
        <f t="shared" si="0"/>
        <v>49</v>
      </c>
      <c r="J7" s="16">
        <v>67248</v>
      </c>
      <c r="K7" s="16">
        <f>G7-49696</f>
        <v>10304</v>
      </c>
      <c r="L7" s="16">
        <v>17552</v>
      </c>
      <c r="M7" s="31">
        <v>146.26241300000001</v>
      </c>
      <c r="N7" s="35">
        <v>237.699997</v>
      </c>
      <c r="O7" s="40">
        <v>0.32700000000000001</v>
      </c>
      <c r="P7" s="40">
        <v>0.16200000000000001</v>
      </c>
      <c r="Q7" s="16">
        <f t="shared" si="1"/>
        <v>70.448721504410017</v>
      </c>
      <c r="R7" s="16">
        <f t="shared" si="2"/>
        <v>31510.70336391437</v>
      </c>
      <c r="S7" s="45">
        <f t="shared" si="3"/>
        <v>0.72338621129280001</v>
      </c>
      <c r="T7" s="40">
        <v>120</v>
      </c>
      <c r="U7" s="6" t="s">
        <v>46</v>
      </c>
      <c r="V7" t="s">
        <v>103</v>
      </c>
      <c r="W7" t="s">
        <v>101</v>
      </c>
      <c r="X7" t="s">
        <v>47</v>
      </c>
      <c r="Y7">
        <v>0</v>
      </c>
      <c r="Z7">
        <v>0</v>
      </c>
      <c r="AA7" s="7">
        <v>44106</v>
      </c>
      <c r="AC7" s="8" t="s">
        <v>48</v>
      </c>
      <c r="AD7" t="s">
        <v>50</v>
      </c>
    </row>
    <row r="8" spans="1:64" s="1" customFormat="1" ht="15">
      <c r="A8" s="1" t="s">
        <v>63</v>
      </c>
      <c r="B8" s="1" t="s">
        <v>64</v>
      </c>
      <c r="C8" s="50">
        <v>45721</v>
      </c>
      <c r="D8" s="51">
        <v>65000</v>
      </c>
      <c r="E8" s="1" t="s">
        <v>66</v>
      </c>
      <c r="F8" s="1" t="s">
        <v>45</v>
      </c>
      <c r="G8" s="51">
        <v>65000</v>
      </c>
      <c r="H8" s="51">
        <v>7600</v>
      </c>
      <c r="I8" s="52">
        <f t="shared" si="0"/>
        <v>11.692307692307692</v>
      </c>
      <c r="J8" s="51">
        <v>19092</v>
      </c>
      <c r="K8" s="51">
        <f>G8-0</f>
        <v>65000</v>
      </c>
      <c r="L8" s="51">
        <v>19092</v>
      </c>
      <c r="M8" s="53">
        <v>127.27922100000001</v>
      </c>
      <c r="N8" s="54">
        <v>120</v>
      </c>
      <c r="O8" s="55">
        <v>0.496</v>
      </c>
      <c r="P8" s="55">
        <v>0.496</v>
      </c>
      <c r="Q8" s="51">
        <f t="shared" si="1"/>
        <v>510.68822930649458</v>
      </c>
      <c r="R8" s="51">
        <f t="shared" si="2"/>
        <v>131048.3870967742</v>
      </c>
      <c r="S8" s="56">
        <f t="shared" si="3"/>
        <v>3.0084570040581773</v>
      </c>
      <c r="T8" s="55">
        <v>180</v>
      </c>
      <c r="U8" s="57" t="s">
        <v>46</v>
      </c>
      <c r="V8" s="1" t="s">
        <v>67</v>
      </c>
      <c r="X8" s="1" t="s">
        <v>47</v>
      </c>
      <c r="Y8" s="1">
        <v>0</v>
      </c>
      <c r="Z8" s="1">
        <v>0</v>
      </c>
      <c r="AA8" s="58">
        <v>44106</v>
      </c>
      <c r="AC8" s="59" t="s">
        <v>52</v>
      </c>
      <c r="AD8" s="1" t="s">
        <v>50</v>
      </c>
    </row>
    <row r="9" spans="1:64">
      <c r="A9" t="s">
        <v>78</v>
      </c>
      <c r="B9" t="s">
        <v>79</v>
      </c>
      <c r="C9" s="26">
        <v>45156</v>
      </c>
      <c r="D9" s="16">
        <v>101000</v>
      </c>
      <c r="E9" t="s">
        <v>49</v>
      </c>
      <c r="F9" t="s">
        <v>45</v>
      </c>
      <c r="G9" s="16">
        <v>101000</v>
      </c>
      <c r="H9" s="16">
        <v>22900</v>
      </c>
      <c r="I9" s="21">
        <f t="shared" si="0"/>
        <v>22.673267326732674</v>
      </c>
      <c r="J9" s="16">
        <v>74728</v>
      </c>
      <c r="K9" s="16">
        <f>G9-59140</f>
        <v>41860</v>
      </c>
      <c r="L9" s="16">
        <v>15588</v>
      </c>
      <c r="M9" s="31">
        <v>103.92304799999999</v>
      </c>
      <c r="N9" s="35">
        <v>120</v>
      </c>
      <c r="O9" s="40">
        <v>0.33100000000000002</v>
      </c>
      <c r="P9" s="40">
        <v>0.33100000000000002</v>
      </c>
      <c r="Q9" s="16">
        <f t="shared" si="1"/>
        <v>402.79803956481339</v>
      </c>
      <c r="R9" s="16">
        <f t="shared" si="2"/>
        <v>126465.25679758308</v>
      </c>
      <c r="S9" s="45">
        <f t="shared" si="3"/>
        <v>2.9032428098618706</v>
      </c>
      <c r="T9" s="40">
        <v>120</v>
      </c>
      <c r="U9" s="6" t="s">
        <v>46</v>
      </c>
      <c r="V9" t="s">
        <v>80</v>
      </c>
      <c r="X9" t="s">
        <v>47</v>
      </c>
      <c r="Y9">
        <v>0</v>
      </c>
      <c r="Z9">
        <v>0</v>
      </c>
      <c r="AA9" s="7">
        <v>44106</v>
      </c>
      <c r="AC9" s="8" t="s">
        <v>48</v>
      </c>
      <c r="AD9" t="s">
        <v>50</v>
      </c>
    </row>
    <row r="10" spans="1:64">
      <c r="A10" t="s">
        <v>60</v>
      </c>
      <c r="B10" t="s">
        <v>61</v>
      </c>
      <c r="C10" s="26">
        <v>45618</v>
      </c>
      <c r="D10" s="16">
        <v>105000</v>
      </c>
      <c r="E10" t="s">
        <v>49</v>
      </c>
      <c r="F10" t="s">
        <v>45</v>
      </c>
      <c r="G10" s="16">
        <v>105000</v>
      </c>
      <c r="H10" s="16">
        <v>52400</v>
      </c>
      <c r="I10" s="21">
        <f t="shared" si="0"/>
        <v>49.904761904761905</v>
      </c>
      <c r="J10" s="16">
        <v>109080</v>
      </c>
      <c r="K10" s="16">
        <f>G10-95580</f>
        <v>9420</v>
      </c>
      <c r="L10" s="16">
        <v>13500</v>
      </c>
      <c r="M10" s="31">
        <v>90</v>
      </c>
      <c r="N10" s="35">
        <v>120</v>
      </c>
      <c r="O10" s="40">
        <v>0.248</v>
      </c>
      <c r="P10" s="40">
        <v>0.248</v>
      </c>
      <c r="Q10" s="16">
        <f t="shared" si="1"/>
        <v>104.66666666666667</v>
      </c>
      <c r="R10" s="16">
        <f t="shared" si="2"/>
        <v>37983.870967741939</v>
      </c>
      <c r="S10" s="45">
        <f t="shared" si="3"/>
        <v>0.87198969163778561</v>
      </c>
      <c r="T10" s="40">
        <v>90</v>
      </c>
      <c r="U10" s="6" t="s">
        <v>46</v>
      </c>
      <c r="V10" t="s">
        <v>62</v>
      </c>
      <c r="X10" t="s">
        <v>47</v>
      </c>
      <c r="Y10">
        <v>0</v>
      </c>
      <c r="Z10">
        <v>0</v>
      </c>
      <c r="AA10" s="7">
        <v>44106</v>
      </c>
      <c r="AC10" s="8" t="s">
        <v>48</v>
      </c>
      <c r="AD10" t="s">
        <v>50</v>
      </c>
    </row>
    <row r="11" spans="1:64">
      <c r="A11" t="s">
        <v>57</v>
      </c>
      <c r="B11" t="s">
        <v>58</v>
      </c>
      <c r="C11" s="26">
        <v>45401</v>
      </c>
      <c r="D11" s="16">
        <v>117000</v>
      </c>
      <c r="E11" t="s">
        <v>49</v>
      </c>
      <c r="F11" t="s">
        <v>45</v>
      </c>
      <c r="G11" s="16">
        <v>117000</v>
      </c>
      <c r="H11" s="16">
        <v>50900</v>
      </c>
      <c r="I11" s="21">
        <f t="shared" si="0"/>
        <v>43.504273504273506</v>
      </c>
      <c r="J11" s="16">
        <v>106401</v>
      </c>
      <c r="K11" s="16">
        <f>G11-90813</f>
        <v>26187</v>
      </c>
      <c r="L11" s="16">
        <v>15588</v>
      </c>
      <c r="M11" s="31">
        <v>103.92304799999999</v>
      </c>
      <c r="N11" s="35">
        <v>120</v>
      </c>
      <c r="O11" s="40">
        <v>0.33100000000000002</v>
      </c>
      <c r="P11" s="40">
        <v>0.33100000000000002</v>
      </c>
      <c r="Q11" s="16">
        <f t="shared" si="1"/>
        <v>251.98452608895769</v>
      </c>
      <c r="R11" s="16">
        <f t="shared" si="2"/>
        <v>79114.803625377637</v>
      </c>
      <c r="S11" s="45">
        <f t="shared" si="3"/>
        <v>1.8162259785440229</v>
      </c>
      <c r="T11" s="40">
        <v>120</v>
      </c>
      <c r="U11" s="6" t="s">
        <v>46</v>
      </c>
      <c r="V11" t="s">
        <v>59</v>
      </c>
      <c r="X11" t="s">
        <v>47</v>
      </c>
      <c r="Y11">
        <v>0</v>
      </c>
      <c r="Z11">
        <v>0</v>
      </c>
      <c r="AA11" s="7">
        <v>44106</v>
      </c>
      <c r="AC11" s="8" t="s">
        <v>48</v>
      </c>
      <c r="AD11" t="s">
        <v>50</v>
      </c>
    </row>
    <row r="12" spans="1:64">
      <c r="A12" t="s">
        <v>75</v>
      </c>
      <c r="B12" t="s">
        <v>76</v>
      </c>
      <c r="C12" s="26">
        <v>45653</v>
      </c>
      <c r="D12" s="16">
        <v>131000</v>
      </c>
      <c r="E12" t="s">
        <v>49</v>
      </c>
      <c r="F12" t="s">
        <v>45</v>
      </c>
      <c r="G12" s="16">
        <v>131000</v>
      </c>
      <c r="H12" s="16">
        <v>47200</v>
      </c>
      <c r="I12" s="21">
        <f t="shared" si="0"/>
        <v>36.030534351145036</v>
      </c>
      <c r="J12" s="16">
        <v>99113</v>
      </c>
      <c r="K12" s="16">
        <f>G12-79242</f>
        <v>51758</v>
      </c>
      <c r="L12" s="16">
        <v>19871</v>
      </c>
      <c r="M12" s="31">
        <v>132.47641300000001</v>
      </c>
      <c r="N12" s="35">
        <v>120</v>
      </c>
      <c r="O12" s="40">
        <v>0.53700000000000003</v>
      </c>
      <c r="P12" s="40">
        <v>0.53700000000000003</v>
      </c>
      <c r="Q12" s="16">
        <f t="shared" si="1"/>
        <v>390.69596487338464</v>
      </c>
      <c r="R12" s="16">
        <f t="shared" si="2"/>
        <v>96383.612662942265</v>
      </c>
      <c r="S12" s="45">
        <f t="shared" si="3"/>
        <v>2.2126632842732383</v>
      </c>
      <c r="T12" s="40">
        <v>195</v>
      </c>
      <c r="U12" s="6" t="s">
        <v>46</v>
      </c>
      <c r="V12" t="s">
        <v>77</v>
      </c>
      <c r="X12" t="s">
        <v>47</v>
      </c>
      <c r="Y12">
        <v>0</v>
      </c>
      <c r="Z12">
        <v>0</v>
      </c>
      <c r="AA12" s="7">
        <v>44106</v>
      </c>
      <c r="AC12" s="8" t="s">
        <v>48</v>
      </c>
      <c r="AD12" t="s">
        <v>50</v>
      </c>
    </row>
    <row r="13" spans="1:64">
      <c r="A13" t="s">
        <v>87</v>
      </c>
      <c r="B13" t="s">
        <v>88</v>
      </c>
      <c r="C13" s="26">
        <v>45237</v>
      </c>
      <c r="D13" s="16">
        <v>136000</v>
      </c>
      <c r="E13" t="s">
        <v>49</v>
      </c>
      <c r="F13" t="s">
        <v>45</v>
      </c>
      <c r="G13" s="16">
        <v>136000</v>
      </c>
      <c r="H13" s="16">
        <v>32500</v>
      </c>
      <c r="I13" s="21">
        <f t="shared" si="0"/>
        <v>23.897058823529413</v>
      </c>
      <c r="J13" s="16">
        <v>97606</v>
      </c>
      <c r="K13" s="16">
        <f>G13-82018</f>
        <v>53982</v>
      </c>
      <c r="L13" s="16">
        <v>15588</v>
      </c>
      <c r="M13" s="31">
        <v>103.92304799999999</v>
      </c>
      <c r="N13" s="35">
        <v>120</v>
      </c>
      <c r="O13" s="40">
        <v>0.33100000000000002</v>
      </c>
      <c r="P13" s="40">
        <v>0.33100000000000002</v>
      </c>
      <c r="Q13" s="16">
        <f t="shared" si="1"/>
        <v>519.44203945981269</v>
      </c>
      <c r="R13" s="16">
        <f t="shared" si="2"/>
        <v>163087.61329305134</v>
      </c>
      <c r="S13" s="45">
        <f t="shared" si="3"/>
        <v>3.7439764300516836</v>
      </c>
      <c r="T13" s="40">
        <v>120</v>
      </c>
      <c r="U13" s="6" t="s">
        <v>46</v>
      </c>
      <c r="V13" t="s">
        <v>89</v>
      </c>
      <c r="X13" t="s">
        <v>47</v>
      </c>
      <c r="Y13">
        <v>0</v>
      </c>
      <c r="Z13">
        <v>0</v>
      </c>
      <c r="AA13" s="7">
        <v>44106</v>
      </c>
      <c r="AC13" s="8" t="s">
        <v>48</v>
      </c>
      <c r="AD13" t="s">
        <v>50</v>
      </c>
    </row>
    <row r="14" spans="1:64">
      <c r="A14" t="s">
        <v>94</v>
      </c>
      <c r="B14" t="s">
        <v>95</v>
      </c>
      <c r="C14" s="26">
        <v>45132</v>
      </c>
      <c r="D14" s="16">
        <v>138000</v>
      </c>
      <c r="E14" t="s">
        <v>49</v>
      </c>
      <c r="F14" t="s">
        <v>45</v>
      </c>
      <c r="G14" s="16">
        <v>138000</v>
      </c>
      <c r="H14" s="16">
        <v>52100</v>
      </c>
      <c r="I14" s="21">
        <f t="shared" si="0"/>
        <v>37.753623188405797</v>
      </c>
      <c r="J14" s="16">
        <v>120780</v>
      </c>
      <c r="K14" s="16">
        <f>G14-101688</f>
        <v>36312</v>
      </c>
      <c r="L14" s="16">
        <v>19092</v>
      </c>
      <c r="M14" s="31">
        <v>127.27922100000001</v>
      </c>
      <c r="N14" s="35">
        <v>120</v>
      </c>
      <c r="O14" s="40">
        <v>0.496</v>
      </c>
      <c r="P14" s="40">
        <v>0.496</v>
      </c>
      <c r="Q14" s="16">
        <f t="shared" si="1"/>
        <v>285.29401511657585</v>
      </c>
      <c r="R14" s="16">
        <f t="shared" si="2"/>
        <v>73209.677419354834</v>
      </c>
      <c r="S14" s="45">
        <f t="shared" si="3"/>
        <v>1.6806629343286235</v>
      </c>
      <c r="T14" s="40">
        <v>180</v>
      </c>
      <c r="U14" s="6" t="s">
        <v>46</v>
      </c>
      <c r="V14" t="s">
        <v>96</v>
      </c>
      <c r="X14" t="s">
        <v>47</v>
      </c>
      <c r="Y14">
        <v>0</v>
      </c>
      <c r="Z14">
        <v>0</v>
      </c>
      <c r="AA14" s="7">
        <v>44106</v>
      </c>
      <c r="AC14" s="8" t="s">
        <v>48</v>
      </c>
      <c r="AD14" t="s">
        <v>50</v>
      </c>
    </row>
    <row r="15" spans="1:64">
      <c r="A15" t="s">
        <v>84</v>
      </c>
      <c r="B15" t="s">
        <v>85</v>
      </c>
      <c r="C15" s="26">
        <v>45467</v>
      </c>
      <c r="D15" s="16">
        <v>143000</v>
      </c>
      <c r="E15" t="s">
        <v>49</v>
      </c>
      <c r="F15" t="s">
        <v>45</v>
      </c>
      <c r="G15" s="16">
        <v>143000</v>
      </c>
      <c r="H15" s="16">
        <v>37000</v>
      </c>
      <c r="I15" s="21">
        <f t="shared" si="0"/>
        <v>25.874125874125873</v>
      </c>
      <c r="J15" s="16">
        <v>126856</v>
      </c>
      <c r="K15" s="16">
        <f>G15-112274</f>
        <v>30726</v>
      </c>
      <c r="L15" s="16">
        <v>14582</v>
      </c>
      <c r="M15" s="31">
        <v>97.211110000000005</v>
      </c>
      <c r="N15" s="35">
        <v>120</v>
      </c>
      <c r="O15" s="40">
        <v>0.28899999999999998</v>
      </c>
      <c r="P15" s="40">
        <v>0.28899999999999998</v>
      </c>
      <c r="Q15" s="16">
        <f t="shared" si="1"/>
        <v>316.0749836104124</v>
      </c>
      <c r="R15" s="16">
        <f t="shared" si="2"/>
        <v>106318.33910034603</v>
      </c>
      <c r="S15" s="45">
        <f t="shared" si="3"/>
        <v>2.4407332208527555</v>
      </c>
      <c r="T15" s="40">
        <v>105</v>
      </c>
      <c r="U15" s="6" t="s">
        <v>46</v>
      </c>
      <c r="V15" t="s">
        <v>86</v>
      </c>
      <c r="X15" t="s">
        <v>47</v>
      </c>
      <c r="Y15">
        <v>0</v>
      </c>
      <c r="Z15">
        <v>0</v>
      </c>
      <c r="AA15" s="7">
        <v>45644</v>
      </c>
      <c r="AC15" s="8" t="s">
        <v>48</v>
      </c>
      <c r="AD15" t="s">
        <v>50</v>
      </c>
    </row>
    <row r="16" spans="1:64">
      <c r="A16" t="s">
        <v>81</v>
      </c>
      <c r="B16" t="s">
        <v>82</v>
      </c>
      <c r="C16" s="26">
        <v>45103</v>
      </c>
      <c r="D16" s="16">
        <v>155000</v>
      </c>
      <c r="E16" t="s">
        <v>49</v>
      </c>
      <c r="F16" t="s">
        <v>45</v>
      </c>
      <c r="G16" s="16">
        <v>155000</v>
      </c>
      <c r="H16" s="16">
        <v>71400</v>
      </c>
      <c r="I16" s="21">
        <f t="shared" si="0"/>
        <v>46.064516129032256</v>
      </c>
      <c r="J16" s="16">
        <v>165834</v>
      </c>
      <c r="K16" s="16">
        <f>G16-152334</f>
        <v>2666</v>
      </c>
      <c r="L16" s="16">
        <v>13500</v>
      </c>
      <c r="M16" s="31">
        <v>90</v>
      </c>
      <c r="N16" s="35">
        <v>120</v>
      </c>
      <c r="O16" s="40">
        <v>0.248</v>
      </c>
      <c r="P16" s="40">
        <v>0.248</v>
      </c>
      <c r="Q16" s="16">
        <f t="shared" si="1"/>
        <v>29.622222222222224</v>
      </c>
      <c r="R16" s="16">
        <f t="shared" si="2"/>
        <v>10750</v>
      </c>
      <c r="S16" s="45">
        <f t="shared" si="3"/>
        <v>0.2467860422405877</v>
      </c>
      <c r="T16" s="40">
        <v>90</v>
      </c>
      <c r="U16" s="6" t="s">
        <v>46</v>
      </c>
      <c r="V16" t="s">
        <v>83</v>
      </c>
      <c r="X16" t="s">
        <v>47</v>
      </c>
      <c r="Y16">
        <v>0</v>
      </c>
      <c r="Z16">
        <v>0</v>
      </c>
      <c r="AA16" s="7">
        <v>44106</v>
      </c>
      <c r="AC16" s="8" t="s">
        <v>48</v>
      </c>
      <c r="AD16" t="s">
        <v>50</v>
      </c>
    </row>
    <row r="17" spans="1:44">
      <c r="A17" t="s">
        <v>99</v>
      </c>
      <c r="B17" t="s">
        <v>100</v>
      </c>
      <c r="C17" s="26">
        <v>45366</v>
      </c>
      <c r="D17" s="16">
        <v>158000</v>
      </c>
      <c r="E17" t="s">
        <v>49</v>
      </c>
      <c r="F17" t="s">
        <v>51</v>
      </c>
      <c r="G17" s="16">
        <v>158000</v>
      </c>
      <c r="H17" s="16">
        <v>52900</v>
      </c>
      <c r="I17" s="21">
        <f t="shared" si="0"/>
        <v>33.481012658227847</v>
      </c>
      <c r="J17" s="16">
        <v>114361</v>
      </c>
      <c r="K17" s="16">
        <f>G17-90334</f>
        <v>67666</v>
      </c>
      <c r="L17" s="16">
        <v>24027</v>
      </c>
      <c r="M17" s="31">
        <v>200.22703799999999</v>
      </c>
      <c r="N17" s="35">
        <v>240</v>
      </c>
      <c r="O17" s="40">
        <v>0.62</v>
      </c>
      <c r="P17" s="40">
        <v>0.372</v>
      </c>
      <c r="Q17" s="16">
        <f t="shared" si="1"/>
        <v>337.9463666640267</v>
      </c>
      <c r="R17" s="16">
        <f t="shared" si="2"/>
        <v>109138.70967741935</v>
      </c>
      <c r="S17" s="45">
        <f t="shared" si="3"/>
        <v>2.5054800201427767</v>
      </c>
      <c r="T17" s="40">
        <v>225</v>
      </c>
      <c r="U17" s="6" t="s">
        <v>46</v>
      </c>
      <c r="V17" t="s">
        <v>98</v>
      </c>
      <c r="W17" t="s">
        <v>97</v>
      </c>
      <c r="X17" t="s">
        <v>47</v>
      </c>
      <c r="Y17">
        <v>0</v>
      </c>
      <c r="Z17">
        <v>0</v>
      </c>
      <c r="AA17" s="7">
        <v>44106</v>
      </c>
      <c r="AC17" s="8" t="s">
        <v>48</v>
      </c>
      <c r="AD17" t="s">
        <v>50</v>
      </c>
    </row>
    <row r="18" spans="1:44">
      <c r="A18" t="s">
        <v>87</v>
      </c>
      <c r="B18" t="s">
        <v>88</v>
      </c>
      <c r="C18" s="26">
        <v>45408</v>
      </c>
      <c r="D18" s="16">
        <v>160000</v>
      </c>
      <c r="E18" t="s">
        <v>49</v>
      </c>
      <c r="F18" t="s">
        <v>45</v>
      </c>
      <c r="G18" s="16">
        <v>160000</v>
      </c>
      <c r="H18" s="16">
        <v>35900</v>
      </c>
      <c r="I18" s="21">
        <f t="shared" si="0"/>
        <v>22.4375</v>
      </c>
      <c r="J18" s="16">
        <v>97606</v>
      </c>
      <c r="K18" s="16">
        <f>G18-82018</f>
        <v>77982</v>
      </c>
      <c r="L18" s="16">
        <v>15588</v>
      </c>
      <c r="M18" s="31">
        <v>103.92304799999999</v>
      </c>
      <c r="N18" s="35">
        <v>120</v>
      </c>
      <c r="O18" s="40">
        <v>0.33100000000000002</v>
      </c>
      <c r="P18" s="40">
        <v>0.33100000000000002</v>
      </c>
      <c r="Q18" s="16">
        <f t="shared" si="1"/>
        <v>750.38214814484661</v>
      </c>
      <c r="R18" s="16">
        <f t="shared" si="2"/>
        <v>235595.16616314198</v>
      </c>
      <c r="S18" s="45">
        <f t="shared" si="3"/>
        <v>5.408520802643296</v>
      </c>
      <c r="T18" s="40">
        <v>120</v>
      </c>
      <c r="U18" s="6" t="s">
        <v>46</v>
      </c>
      <c r="V18" t="s">
        <v>90</v>
      </c>
      <c r="X18" t="s">
        <v>47</v>
      </c>
      <c r="Y18">
        <v>0</v>
      </c>
      <c r="Z18">
        <v>0</v>
      </c>
      <c r="AA18" s="7">
        <v>44106</v>
      </c>
      <c r="AC18" s="8" t="s">
        <v>48</v>
      </c>
      <c r="AD18" t="s">
        <v>50</v>
      </c>
    </row>
    <row r="19" spans="1:44">
      <c r="A19" t="s">
        <v>73</v>
      </c>
      <c r="B19" t="s">
        <v>74</v>
      </c>
      <c r="C19" s="26">
        <v>45140</v>
      </c>
      <c r="D19" s="16">
        <v>170000</v>
      </c>
      <c r="E19" t="s">
        <v>49</v>
      </c>
      <c r="F19" t="s">
        <v>51</v>
      </c>
      <c r="G19" s="16">
        <v>170000</v>
      </c>
      <c r="H19" s="16">
        <v>72100</v>
      </c>
      <c r="I19" s="21">
        <f t="shared" si="0"/>
        <v>42.411764705882355</v>
      </c>
      <c r="J19" s="16">
        <v>142317</v>
      </c>
      <c r="K19" s="16">
        <f>G19-120717</f>
        <v>49283</v>
      </c>
      <c r="L19" s="16">
        <v>21600</v>
      </c>
      <c r="M19" s="31">
        <v>180</v>
      </c>
      <c r="N19" s="35">
        <v>240</v>
      </c>
      <c r="O19" s="40">
        <v>0.496</v>
      </c>
      <c r="P19" s="40">
        <v>0.248</v>
      </c>
      <c r="Q19" s="16">
        <f t="shared" si="1"/>
        <v>273.79444444444442</v>
      </c>
      <c r="R19" s="16">
        <f t="shared" si="2"/>
        <v>99360.887096774197</v>
      </c>
      <c r="S19" s="45">
        <f t="shared" si="3"/>
        <v>2.2810121004769099</v>
      </c>
      <c r="T19" s="40">
        <v>180</v>
      </c>
      <c r="U19" s="6" t="s">
        <v>46</v>
      </c>
      <c r="V19" t="s">
        <v>72</v>
      </c>
      <c r="W19" t="s">
        <v>71</v>
      </c>
      <c r="X19" t="s">
        <v>47</v>
      </c>
      <c r="Y19">
        <v>0</v>
      </c>
      <c r="Z19">
        <v>0</v>
      </c>
      <c r="AA19" s="7">
        <v>44106</v>
      </c>
      <c r="AC19" s="8" t="s">
        <v>48</v>
      </c>
      <c r="AD19" t="s">
        <v>50</v>
      </c>
    </row>
    <row r="20" spans="1:44" ht="15" thickBot="1">
      <c r="A20" t="s">
        <v>91</v>
      </c>
      <c r="B20" t="s">
        <v>92</v>
      </c>
      <c r="C20" s="26">
        <v>45513</v>
      </c>
      <c r="D20" s="16">
        <v>210000</v>
      </c>
      <c r="E20" t="s">
        <v>49</v>
      </c>
      <c r="F20" t="s">
        <v>45</v>
      </c>
      <c r="G20" s="16">
        <v>210000</v>
      </c>
      <c r="H20" s="16">
        <v>35100</v>
      </c>
      <c r="I20" s="21">
        <f t="shared" si="0"/>
        <v>16.714285714285715</v>
      </c>
      <c r="J20" s="16">
        <v>101016</v>
      </c>
      <c r="K20" s="16">
        <f>G20-81924</f>
        <v>128076</v>
      </c>
      <c r="L20" s="16">
        <v>19092</v>
      </c>
      <c r="M20" s="31">
        <v>127.27922100000001</v>
      </c>
      <c r="N20" s="35">
        <v>120</v>
      </c>
      <c r="O20" s="40">
        <v>0.496</v>
      </c>
      <c r="P20" s="40">
        <v>0.496</v>
      </c>
      <c r="Q20" s="16">
        <f t="shared" si="1"/>
        <v>1006.2600870255169</v>
      </c>
      <c r="R20" s="16">
        <f t="shared" si="2"/>
        <v>258217.74193548388</v>
      </c>
      <c r="S20" s="45">
        <f t="shared" si="3"/>
        <v>5.9278636807962322</v>
      </c>
      <c r="T20" s="40">
        <v>180</v>
      </c>
      <c r="U20" s="6" t="s">
        <v>46</v>
      </c>
      <c r="V20" t="s">
        <v>93</v>
      </c>
      <c r="X20" t="s">
        <v>47</v>
      </c>
      <c r="Y20">
        <v>0</v>
      </c>
      <c r="Z20">
        <v>0</v>
      </c>
      <c r="AA20" s="7">
        <v>44106</v>
      </c>
      <c r="AC20" s="8" t="s">
        <v>48</v>
      </c>
      <c r="AD20" t="s">
        <v>50</v>
      </c>
    </row>
    <row r="21" spans="1:44" ht="15.75" thickTop="1">
      <c r="A21" s="9"/>
      <c r="B21" s="9"/>
      <c r="C21" s="27" t="s">
        <v>109</v>
      </c>
      <c r="D21" s="17">
        <f>+SUM(D2:D20)</f>
        <v>1898500</v>
      </c>
      <c r="E21" s="9"/>
      <c r="F21" s="9"/>
      <c r="G21" s="17">
        <f>+SUM(G2:G20)</f>
        <v>1898500</v>
      </c>
      <c r="H21" s="17">
        <f>+SUM(H2:H20)</f>
        <v>635500</v>
      </c>
      <c r="I21" s="22"/>
      <c r="J21" s="17">
        <f>+SUM(J2:J20)</f>
        <v>1525352</v>
      </c>
      <c r="K21" s="17">
        <f>+SUM(K2:K20)</f>
        <v>699128</v>
      </c>
      <c r="L21" s="17">
        <f>+SUM(L2:L20)</f>
        <v>325980</v>
      </c>
      <c r="M21" s="32">
        <f>+SUM(M2:M20)</f>
        <v>2321.9595610000006</v>
      </c>
      <c r="N21" s="36"/>
      <c r="O21" s="41">
        <f>+SUM(O2:O20)</f>
        <v>7.6110000000000007</v>
      </c>
      <c r="P21" s="41">
        <f>+SUM(P2:P20)</f>
        <v>6.536999999999999</v>
      </c>
      <c r="Q21" s="17"/>
      <c r="R21" s="17"/>
      <c r="S21" s="46"/>
      <c r="T21" s="41"/>
      <c r="U21" s="10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spans="1:44" ht="15">
      <c r="A22" s="11"/>
      <c r="B22" s="11"/>
      <c r="C22" s="28"/>
      <c r="D22" s="18"/>
      <c r="E22" s="11"/>
      <c r="F22" s="11"/>
      <c r="G22" s="18"/>
      <c r="H22" s="18" t="s">
        <v>110</v>
      </c>
      <c r="I22" s="23">
        <f>H21/G21*100</f>
        <v>33.473795101395837</v>
      </c>
      <c r="J22" s="18"/>
      <c r="K22" s="18"/>
      <c r="L22" s="18" t="s">
        <v>111</v>
      </c>
      <c r="M22" s="33"/>
      <c r="N22" s="37"/>
      <c r="O22" s="42" t="s">
        <v>111</v>
      </c>
      <c r="P22" s="42"/>
      <c r="Q22" s="18"/>
      <c r="R22" s="18" t="s">
        <v>111</v>
      </c>
      <c r="S22" s="47"/>
      <c r="T22" s="42"/>
      <c r="U22" s="12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</row>
    <row r="23" spans="1:44" ht="15">
      <c r="A23" s="13"/>
      <c r="B23" s="13"/>
      <c r="C23" s="29"/>
      <c r="D23" s="19"/>
      <c r="E23" s="13"/>
      <c r="F23" s="13"/>
      <c r="G23" s="19"/>
      <c r="H23" s="19" t="s">
        <v>112</v>
      </c>
      <c r="I23" s="24">
        <f>STDEV(I2:I20)</f>
        <v>21.172540021396546</v>
      </c>
      <c r="J23" s="19"/>
      <c r="K23" s="19"/>
      <c r="L23" s="19" t="s">
        <v>113</v>
      </c>
      <c r="M23" s="49">
        <f>K21/M21</f>
        <v>301.09396035256782</v>
      </c>
      <c r="N23" s="38"/>
      <c r="O23" s="43" t="s">
        <v>114</v>
      </c>
      <c r="P23" s="43">
        <f>K21/O21</f>
        <v>91857.574563132293</v>
      </c>
      <c r="Q23" s="19"/>
      <c r="R23" s="19" t="s">
        <v>115</v>
      </c>
      <c r="S23" s="48">
        <f>K21/O21/43560</f>
        <v>2.1087597466283814</v>
      </c>
      <c r="T23" s="43"/>
      <c r="U23" s="14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</row>
    <row r="25" spans="1:44" s="60" customFormat="1" ht="15">
      <c r="A25" s="1" t="s">
        <v>116</v>
      </c>
      <c r="C25" s="61"/>
      <c r="D25" s="62"/>
      <c r="G25" s="62"/>
      <c r="H25" s="62"/>
      <c r="I25" s="63"/>
      <c r="J25" s="62"/>
      <c r="K25" s="62"/>
      <c r="L25" s="62"/>
      <c r="M25" s="64"/>
      <c r="N25" s="65"/>
      <c r="O25" s="66"/>
      <c r="P25" s="66"/>
      <c r="Q25" s="62"/>
      <c r="R25" s="62"/>
      <c r="S25" s="67"/>
      <c r="T25" s="66"/>
      <c r="U25" s="68"/>
    </row>
  </sheetData>
  <sheetProtection password="C7B3" sheet="1" objects="1" scenarios="1"/>
  <sortState ref="A2:AR23">
    <sortCondition ref="D2:D23"/>
  </sortState>
  <conditionalFormatting sqref="A2:AR20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Andy</cp:lastModifiedBy>
  <dcterms:created xsi:type="dcterms:W3CDTF">2026-01-27T20:37:12Z</dcterms:created>
  <dcterms:modified xsi:type="dcterms:W3CDTF">2026-03-09T22:46:35Z</dcterms:modified>
</cp:coreProperties>
</file>